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D5AE2B63-9958-4547-BDB1-18BBB5191755}" xr6:coauthVersionLast="47" xr6:coauthVersionMax="47" xr10:uidLastSave="{00000000-0000-0000-0000-000000000000}"/>
  <bookViews>
    <workbookView xWindow="-108" yWindow="-108" windowWidth="23256" windowHeight="12576" firstSheet="1" activeTab="4" xr2:uid="{D4CFBF63-99B4-4930-BE63-96E9CCDA73F6}"/>
  </bookViews>
  <sheets>
    <sheet name="Par où commencer " sheetId="4" r:id="rId1"/>
    <sheet name="Compte exploitation" sheetId="1" r:id="rId2"/>
    <sheet name="CA prévisionnel " sheetId="6" r:id="rId3"/>
    <sheet name="Plan de financement " sheetId="2" r:id="rId4"/>
    <sheet name="Plan de trésorerie" sheetId="5" r:id="rId5"/>
  </sheets>
  <definedNames>
    <definedName name="_ftn1" localSheetId="0">'Par où commencer '!#REF!</definedName>
    <definedName name="_ftnref1" localSheetId="0">'Par où commencer '!#REF!</definedName>
    <definedName name="_xlnm.Print_Area" localSheetId="2">'CA prévisionnel '!$A$1:$G$30</definedName>
    <definedName name="_xlnm.Print_Area" localSheetId="1">'Compte exploitation'!$A$1:$D$42</definedName>
    <definedName name="_xlnm.Print_Area" localSheetId="0">'Par où commencer '!$A$1:$I$19</definedName>
    <definedName name="_xlnm.Print_Area" localSheetId="3">'Plan de financement '!$A$1:$D$29</definedName>
    <definedName name="_xlnm.Print_Area" localSheetId="4">'Plan de trésorerie'!$A$1:$O$64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0" i="5" l="1"/>
  <c r="D24" i="5"/>
  <c r="E24" i="5"/>
  <c r="F24" i="5"/>
  <c r="G24" i="5"/>
  <c r="H24" i="5"/>
  <c r="I24" i="5"/>
  <c r="J24" i="5"/>
  <c r="K24" i="5"/>
  <c r="L24" i="5"/>
  <c r="M24" i="5"/>
  <c r="C21" i="5"/>
  <c r="D21" i="5"/>
  <c r="E21" i="5"/>
  <c r="F21" i="5"/>
  <c r="G21" i="5"/>
  <c r="H21" i="5"/>
  <c r="I21" i="5"/>
  <c r="J21" i="5"/>
  <c r="K21" i="5"/>
  <c r="L21" i="5"/>
  <c r="M21" i="5"/>
  <c r="C24" i="5"/>
  <c r="B21" i="5"/>
  <c r="C19" i="6"/>
  <c r="C20" i="6"/>
  <c r="C21" i="6"/>
  <c r="C22" i="6"/>
  <c r="C23" i="6"/>
  <c r="C24" i="6"/>
  <c r="C25" i="6"/>
  <c r="C26" i="6"/>
  <c r="C27" i="6"/>
  <c r="C28" i="6"/>
  <c r="C29" i="6"/>
  <c r="C18" i="6"/>
  <c r="B12" i="6"/>
  <c r="C6" i="6"/>
  <c r="E6" i="6" s="1"/>
  <c r="F6" i="6" s="1"/>
  <c r="C5" i="6"/>
  <c r="C4" i="6"/>
  <c r="E4" i="6" s="1"/>
  <c r="F4" i="6" s="1"/>
  <c r="C30" i="6" l="1"/>
  <c r="G4" i="6"/>
  <c r="G6" i="6"/>
  <c r="E5" i="6"/>
  <c r="C10" i="6" s="1"/>
  <c r="C12" i="6" s="1"/>
  <c r="F5" i="6" l="1"/>
  <c r="G5" i="6" s="1"/>
  <c r="B60" i="5" l="1"/>
  <c r="C60" i="5"/>
  <c r="D60" i="5"/>
  <c r="E60" i="5"/>
  <c r="C46" i="5"/>
  <c r="D46" i="5"/>
  <c r="E46" i="5"/>
  <c r="F46" i="5"/>
  <c r="G46" i="5"/>
  <c r="H46" i="5"/>
  <c r="I46" i="5"/>
  <c r="J46" i="5"/>
  <c r="K46" i="5"/>
  <c r="L46" i="5"/>
  <c r="M46" i="5"/>
  <c r="C32" i="5"/>
  <c r="F32" i="5"/>
  <c r="H32" i="5"/>
  <c r="I32" i="5"/>
  <c r="K32" i="5"/>
  <c r="L32" i="5"/>
  <c r="M32" i="5"/>
  <c r="B32" i="5"/>
  <c r="O7" i="5"/>
  <c r="O8" i="5"/>
  <c r="O9" i="5"/>
  <c r="O10" i="5"/>
  <c r="O11" i="5"/>
  <c r="O13" i="5"/>
  <c r="O14" i="5"/>
  <c r="O15" i="5"/>
  <c r="O16" i="5"/>
  <c r="O22" i="5"/>
  <c r="O23" i="5"/>
  <c r="O25" i="5"/>
  <c r="O28" i="5"/>
  <c r="O29" i="5"/>
  <c r="O30" i="5"/>
  <c r="O31" i="5"/>
  <c r="O35" i="5"/>
  <c r="O36" i="5"/>
  <c r="O37" i="5"/>
  <c r="O38" i="5"/>
  <c r="O39" i="5"/>
  <c r="O40" i="5"/>
  <c r="O41" i="5"/>
  <c r="O42" i="5"/>
  <c r="O43" i="5"/>
  <c r="O44" i="5"/>
  <c r="O45" i="5"/>
  <c r="O47" i="5"/>
  <c r="O48" i="5"/>
  <c r="O50" i="5"/>
  <c r="O51" i="5"/>
  <c r="O52" i="5"/>
  <c r="B46" i="5"/>
  <c r="D3" i="1"/>
  <c r="M34" i="5"/>
  <c r="J34" i="5"/>
  <c r="G34" i="5"/>
  <c r="D34" i="5"/>
  <c r="C33" i="5"/>
  <c r="D33" i="5"/>
  <c r="E33" i="5"/>
  <c r="F33" i="5"/>
  <c r="G33" i="5"/>
  <c r="H33" i="5"/>
  <c r="I33" i="5"/>
  <c r="J33" i="5"/>
  <c r="K33" i="5"/>
  <c r="L33" i="5"/>
  <c r="M33" i="5"/>
  <c r="B33" i="5"/>
  <c r="B27" i="5"/>
  <c r="C27" i="5"/>
  <c r="D27" i="5"/>
  <c r="E27" i="5"/>
  <c r="F27" i="5"/>
  <c r="G27" i="5"/>
  <c r="H27" i="5"/>
  <c r="I27" i="5"/>
  <c r="J27" i="5"/>
  <c r="K27" i="5"/>
  <c r="L27" i="5"/>
  <c r="M27" i="5"/>
  <c r="B26" i="5"/>
  <c r="O26" i="5" s="1"/>
  <c r="B36" i="1"/>
  <c r="B12" i="1"/>
  <c r="O34" i="5" l="1"/>
  <c r="O27" i="5"/>
  <c r="O33" i="5"/>
  <c r="B5" i="1"/>
  <c r="B4" i="1"/>
  <c r="O24" i="5"/>
  <c r="O21" i="5"/>
  <c r="O46" i="5"/>
  <c r="O32" i="5"/>
  <c r="B18" i="1"/>
  <c r="B17" i="1"/>
  <c r="C49" i="5" l="1"/>
  <c r="C61" i="5" s="1"/>
  <c r="C62" i="5" s="1"/>
  <c r="D49" i="5"/>
  <c r="D61" i="5" s="1"/>
  <c r="D62" i="5" s="1"/>
  <c r="E49" i="5"/>
  <c r="E61" i="5" s="1"/>
  <c r="E62" i="5" s="1"/>
  <c r="F49" i="5"/>
  <c r="F61" i="5" s="1"/>
  <c r="G49" i="5"/>
  <c r="G61" i="5" s="1"/>
  <c r="H49" i="5"/>
  <c r="H61" i="5" s="1"/>
  <c r="I49" i="5"/>
  <c r="I61" i="5" s="1"/>
  <c r="J49" i="5"/>
  <c r="J61" i="5" s="1"/>
  <c r="K49" i="5"/>
  <c r="K61" i="5" s="1"/>
  <c r="L49" i="5"/>
  <c r="L61" i="5" s="1"/>
  <c r="M49" i="5"/>
  <c r="M61" i="5" s="1"/>
  <c r="B49" i="5"/>
  <c r="C20" i="5"/>
  <c r="D20" i="5"/>
  <c r="E20" i="5"/>
  <c r="F20" i="5"/>
  <c r="G20" i="5"/>
  <c r="H20" i="5"/>
  <c r="I20" i="5"/>
  <c r="J20" i="5"/>
  <c r="K20" i="5"/>
  <c r="L20" i="5"/>
  <c r="M20" i="5"/>
  <c r="B20" i="5"/>
  <c r="C12" i="5"/>
  <c r="D12" i="5"/>
  <c r="E12" i="5"/>
  <c r="F12" i="5"/>
  <c r="G12" i="5"/>
  <c r="H12" i="5"/>
  <c r="I12" i="5"/>
  <c r="J12" i="5"/>
  <c r="K12" i="5"/>
  <c r="L12" i="5"/>
  <c r="M12" i="5"/>
  <c r="B12" i="5"/>
  <c r="F6" i="5"/>
  <c r="G6" i="5"/>
  <c r="G60" i="5" s="1"/>
  <c r="H6" i="5"/>
  <c r="H60" i="5" s="1"/>
  <c r="H62" i="5" s="1"/>
  <c r="I6" i="5"/>
  <c r="I60" i="5" s="1"/>
  <c r="J6" i="5"/>
  <c r="J60" i="5" s="1"/>
  <c r="K6" i="5"/>
  <c r="K60" i="5" s="1"/>
  <c r="L6" i="5"/>
  <c r="L60" i="5" s="1"/>
  <c r="M6" i="5"/>
  <c r="M60" i="5" s="1"/>
  <c r="M62" i="5" s="1"/>
  <c r="O12" i="5" l="1"/>
  <c r="G62" i="5"/>
  <c r="L62" i="5"/>
  <c r="I62" i="5"/>
  <c r="K62" i="5"/>
  <c r="J62" i="5"/>
  <c r="M53" i="5"/>
  <c r="E53" i="5"/>
  <c r="L53" i="5"/>
  <c r="D53" i="5"/>
  <c r="O49" i="5"/>
  <c r="B61" i="5"/>
  <c r="F60" i="5"/>
  <c r="O6" i="5"/>
  <c r="K53" i="5"/>
  <c r="C53" i="5"/>
  <c r="O20" i="5"/>
  <c r="F53" i="5"/>
  <c r="J53" i="5"/>
  <c r="I53" i="5"/>
  <c r="H53" i="5"/>
  <c r="G53" i="5"/>
  <c r="B53" i="5"/>
  <c r="K17" i="5"/>
  <c r="K56" i="5" s="1"/>
  <c r="C17" i="5"/>
  <c r="B17" i="5"/>
  <c r="F17" i="5"/>
  <c r="M17" i="5"/>
  <c r="E17" i="5"/>
  <c r="H17" i="5"/>
  <c r="G17" i="5"/>
  <c r="D17" i="5"/>
  <c r="L17" i="5"/>
  <c r="J17" i="5"/>
  <c r="I17" i="5"/>
  <c r="B25" i="1"/>
  <c r="D8" i="2"/>
  <c r="B21" i="2"/>
  <c r="B14" i="2"/>
  <c r="B3" i="2"/>
  <c r="D3" i="2"/>
  <c r="D9" i="1"/>
  <c r="B30" i="1"/>
  <c r="C56" i="5" l="1"/>
  <c r="O61" i="5"/>
  <c r="B62" i="5"/>
  <c r="O60" i="5"/>
  <c r="F62" i="5"/>
  <c r="O17" i="5"/>
  <c r="O53" i="5"/>
  <c r="B6" i="1"/>
  <c r="B3" i="1" s="1"/>
  <c r="B40" i="1" s="1"/>
  <c r="D40" i="1"/>
  <c r="D29" i="2"/>
  <c r="B56" i="5"/>
  <c r="B57" i="5" s="1"/>
  <c r="C3" i="5" s="1"/>
  <c r="C57" i="5" s="1"/>
  <c r="D3" i="5" s="1"/>
  <c r="D56" i="5"/>
  <c r="M56" i="5"/>
  <c r="E56" i="5"/>
  <c r="L56" i="5"/>
  <c r="J56" i="5"/>
  <c r="I56" i="5"/>
  <c r="H56" i="5"/>
  <c r="G56" i="5"/>
  <c r="F56" i="5"/>
  <c r="B29" i="2"/>
  <c r="O62" i="5" l="1"/>
  <c r="B8" i="1"/>
  <c r="D57" i="5"/>
  <c r="E3" i="5" s="1"/>
  <c r="E57" i="5" s="1"/>
  <c r="F3" i="5" s="1"/>
  <c r="F57" i="5" s="1"/>
  <c r="G3" i="5" s="1"/>
  <c r="G57" i="5" s="1"/>
  <c r="H3" i="5" s="1"/>
  <c r="B41" i="1" l="1"/>
  <c r="H57" i="5"/>
  <c r="I3" i="5" l="1"/>
  <c r="I57" i="5" s="1"/>
  <c r="J3" i="5" s="1"/>
  <c r="J57" i="5" s="1"/>
  <c r="K3" i="5" s="1"/>
  <c r="K57" i="5" l="1"/>
  <c r="L3" i="5" s="1"/>
  <c r="L57" i="5" l="1"/>
  <c r="M3" i="5" s="1"/>
  <c r="M57" i="5" l="1"/>
</calcChain>
</file>

<file path=xl/sharedStrings.xml><?xml version="1.0" encoding="utf-8"?>
<sst xmlns="http://schemas.openxmlformats.org/spreadsheetml/2006/main" count="222" uniqueCount="181">
  <si>
    <t>Charges externes</t>
  </si>
  <si>
    <t>Assurances</t>
  </si>
  <si>
    <t>Autres abonnements</t>
  </si>
  <si>
    <t>Carburant</t>
  </si>
  <si>
    <t>Frais de déplacement et hébergement</t>
  </si>
  <si>
    <t>Eau, électricité, gaz</t>
  </si>
  <si>
    <t>Loyer et charges locatives</t>
  </si>
  <si>
    <t>D'exploitation</t>
  </si>
  <si>
    <t>Hors exploitation</t>
  </si>
  <si>
    <t>Une seule fois</t>
  </si>
  <si>
    <t>Réguliers</t>
  </si>
  <si>
    <t xml:space="preserve">Véhicule </t>
  </si>
  <si>
    <t xml:space="preserve">Travaux </t>
  </si>
  <si>
    <t xml:space="preserve">Impôts et taxes </t>
  </si>
  <si>
    <t xml:space="preserve">Ressources régulières </t>
  </si>
  <si>
    <t xml:space="preserve">Prêt bancaire </t>
  </si>
  <si>
    <t xml:space="preserve">? </t>
  </si>
  <si>
    <t xml:space="preserve">Chiffre d'affaires </t>
  </si>
  <si>
    <t>CA produit 1</t>
  </si>
  <si>
    <t>CA produit 2</t>
  </si>
  <si>
    <t>CA prestations de service 1</t>
  </si>
  <si>
    <t>CA prestations de service 2</t>
  </si>
  <si>
    <t xml:space="preserve">Subventions d’exploitation </t>
  </si>
  <si>
    <t>Achats</t>
  </si>
  <si>
    <t xml:space="preserve">Achats de marchandises </t>
  </si>
  <si>
    <t xml:space="preserve">Fournitures diverses (entretien, bureau…) </t>
  </si>
  <si>
    <t xml:space="preserve">Honoraires (comptable, avocat) </t>
  </si>
  <si>
    <t>Publicité et communication</t>
  </si>
  <si>
    <t>Téléphone, internet, frais postaux</t>
  </si>
  <si>
    <t xml:space="preserve">Autre : </t>
  </si>
  <si>
    <t xml:space="preserve">Salaires et charges sociales </t>
  </si>
  <si>
    <t>Salaires bruts des employés</t>
  </si>
  <si>
    <t xml:space="preserve">Charges sociales patronales des employés </t>
  </si>
  <si>
    <t xml:space="preserve">Charges financières </t>
  </si>
  <si>
    <t xml:space="preserve">Dotation aux amortissements </t>
  </si>
  <si>
    <t xml:space="preserve">Produits financiers </t>
  </si>
  <si>
    <t xml:space="preserve">TOTAL DES CHARGES </t>
  </si>
  <si>
    <t xml:space="preserve">TOTAL DES PRODUITS </t>
  </si>
  <si>
    <t xml:space="preserve">Bénéfice brut </t>
  </si>
  <si>
    <t xml:space="preserve">Impôt sur les bénéfices </t>
  </si>
  <si>
    <t xml:space="preserve">PRODUITS (HT) </t>
  </si>
  <si>
    <t xml:space="preserve">CHARGES (HT) </t>
  </si>
  <si>
    <t xml:space="preserve">Rémunération des dirigeants </t>
  </si>
  <si>
    <t>Charges sociales des dirigeants</t>
  </si>
  <si>
    <t xml:space="preserve">Subvention 1 : </t>
  </si>
  <si>
    <t xml:space="preserve">Subvention 2 : </t>
  </si>
  <si>
    <t xml:space="preserve">Compte d'exploitation prévisionnel (première année) </t>
  </si>
  <si>
    <t xml:space="preserve">Plan de financement au démarrage </t>
  </si>
  <si>
    <t>BESOINS</t>
  </si>
  <si>
    <t xml:space="preserve">RESSOURCES </t>
  </si>
  <si>
    <t xml:space="preserve">Investissements immatériels </t>
  </si>
  <si>
    <t xml:space="preserve">Frais d'immatriculation </t>
  </si>
  <si>
    <t xml:space="preserve">Honoraires </t>
  </si>
  <si>
    <t xml:space="preserve">INPI (dépôt de marque) </t>
  </si>
  <si>
    <t xml:space="preserve">Logiciels </t>
  </si>
  <si>
    <t xml:space="preserve">Fonds de commerce </t>
  </si>
  <si>
    <t xml:space="preserve">Brevets et licences </t>
  </si>
  <si>
    <t xml:space="preserve">Investissements matériels </t>
  </si>
  <si>
    <t xml:space="preserve">Outillage </t>
  </si>
  <si>
    <t xml:space="preserve">Investissements financiers </t>
  </si>
  <si>
    <t xml:space="preserve">Dépôt de garantie (loyers…) </t>
  </si>
  <si>
    <t xml:space="preserve">Besoin en fonds de roulement </t>
  </si>
  <si>
    <t>Trésorerie de départ</t>
  </si>
  <si>
    <t xml:space="preserve">Capitaux propres </t>
  </si>
  <si>
    <t xml:space="preserve">Capital social </t>
  </si>
  <si>
    <t xml:space="preserve">Comptes courants d'associés </t>
  </si>
  <si>
    <t xml:space="preserve">Primes et subventions </t>
  </si>
  <si>
    <t xml:space="preserve">Capitaux empruntés </t>
  </si>
  <si>
    <t xml:space="preserve">Prêt d'honneur </t>
  </si>
  <si>
    <t xml:space="preserve">Autres prêts </t>
  </si>
  <si>
    <t xml:space="preserve">Droit d'entrée franchise </t>
  </si>
  <si>
    <t>TOTAL DES BESOINS</t>
  </si>
  <si>
    <t xml:space="preserve">TOTAL DES RESSOURCES </t>
  </si>
  <si>
    <t xml:space="preserve">Contribution éco. territoriale (CET) </t>
  </si>
  <si>
    <t xml:space="preserve">Taxe d’apprentissage </t>
  </si>
  <si>
    <t>Autres (hors IS)</t>
  </si>
  <si>
    <t xml:space="preserve">ENCAISSEMENTS </t>
  </si>
  <si>
    <t>Solde en début de mois</t>
  </si>
  <si>
    <t>Plan de trésorerie (TTC)</t>
  </si>
  <si>
    <t xml:space="preserve">Intérêts et agios </t>
  </si>
  <si>
    <t>TOTAL DES ENCAISSEMENTS</t>
  </si>
  <si>
    <t xml:space="preserve">SOLDES </t>
  </si>
  <si>
    <t>Mobilier</t>
  </si>
  <si>
    <t>Informatique</t>
  </si>
  <si>
    <t>Remboursement de TVA</t>
  </si>
  <si>
    <t>TVA reversée</t>
  </si>
  <si>
    <t xml:space="preserve">Garanties professionnelles </t>
  </si>
  <si>
    <t xml:space="preserve">Prêts </t>
  </si>
  <si>
    <t xml:space="preserve">TVA </t>
  </si>
  <si>
    <t xml:space="preserve">TVA payée sur les dépenses </t>
  </si>
  <si>
    <t>Site internet</t>
  </si>
  <si>
    <t>Création de la société</t>
  </si>
  <si>
    <t xml:space="preserve">Création graphique  </t>
  </si>
  <si>
    <t>30 à 40 000 €</t>
  </si>
  <si>
    <t>3 000 €</t>
  </si>
  <si>
    <t>3 500 €</t>
  </si>
  <si>
    <t>Local pour les ateliers</t>
  </si>
  <si>
    <t xml:space="preserve">Campagnes de pub (réseaux sociaux) </t>
  </si>
  <si>
    <t xml:space="preserve">Rémunération des animatrices </t>
  </si>
  <si>
    <t xml:space="preserve">Achat des matières premières </t>
  </si>
  <si>
    <t>Assurance</t>
  </si>
  <si>
    <t>Frais bancaires / paiement en ligne</t>
  </si>
  <si>
    <t>500 €/mois</t>
  </si>
  <si>
    <t xml:space="preserve">30% du CA de l’atelier </t>
  </si>
  <si>
    <t>5-10% du CA de l’atelier</t>
  </si>
  <si>
    <t>2% transaction</t>
  </si>
  <si>
    <t>Vente d’ateliers à des particuliers</t>
  </si>
  <si>
    <t xml:space="preserve">Vente d’ateliers en BtoB </t>
  </si>
  <si>
    <t>Création de site internet TTC</t>
  </si>
  <si>
    <t xml:space="preserve">Charges sociales des dirigeants (SAS) </t>
  </si>
  <si>
    <t>Prestations de sous-traitance</t>
  </si>
  <si>
    <t>Commission bancaire : 2% du CA</t>
  </si>
  <si>
    <t xml:space="preserve">Commissions versées (prestataire paiement web) </t>
  </si>
  <si>
    <t>SEPTEMBRE</t>
  </si>
  <si>
    <t>OCTOBRE</t>
  </si>
  <si>
    <t>NOVEMBRE</t>
  </si>
  <si>
    <t>DÉCEMBRE</t>
  </si>
  <si>
    <t>JANVIER</t>
  </si>
  <si>
    <t>FÉVRIER</t>
  </si>
  <si>
    <t>MARS</t>
  </si>
  <si>
    <t>AVRIL</t>
  </si>
  <si>
    <t>MAI</t>
  </si>
  <si>
    <t>JUIN</t>
  </si>
  <si>
    <t>JUILLET</t>
  </si>
  <si>
    <t>AOÛT</t>
  </si>
  <si>
    <t>TOTAL ANNUEL</t>
  </si>
  <si>
    <t>Publicité au démarrage / graphisme TTC</t>
  </si>
  <si>
    <t xml:space="preserve">TVA collectée </t>
  </si>
  <si>
    <t>Prix de vente TTC</t>
  </si>
  <si>
    <t>Prix de vente HT</t>
  </si>
  <si>
    <t>Nombre moyen de participants</t>
  </si>
  <si>
    <t xml:space="preserve">CA HT de l'atelier </t>
  </si>
  <si>
    <t>Marge brute  HT</t>
  </si>
  <si>
    <t>Produit</t>
  </si>
  <si>
    <t>Semaine type</t>
  </si>
  <si>
    <t>CA HT</t>
  </si>
  <si>
    <t xml:space="preserve">Total </t>
  </si>
  <si>
    <t>Atelier 1 pour  particuliers</t>
  </si>
  <si>
    <t>Atelier 2 pour  particuliers</t>
  </si>
  <si>
    <t>Atelier 3 pour  particuliers</t>
  </si>
  <si>
    <t xml:space="preserve">Vente d'ateliers aux particuliers </t>
  </si>
  <si>
    <t>Nombre d'ateliers</t>
  </si>
  <si>
    <t>Vente d'ateliers aux pro</t>
  </si>
  <si>
    <t xml:space="preserve">Evolution du CA au cours de la première année </t>
  </si>
  <si>
    <t xml:space="preserve">Mois </t>
  </si>
  <si>
    <t>Niveau d'activité</t>
  </si>
  <si>
    <t xml:space="preserve">Juillet </t>
  </si>
  <si>
    <t xml:space="preserve">Août </t>
  </si>
  <si>
    <t>Septembre</t>
  </si>
  <si>
    <t>Octobre</t>
  </si>
  <si>
    <t>Novembre</t>
  </si>
  <si>
    <t>Décembre</t>
  </si>
  <si>
    <t>Janvier</t>
  </si>
  <si>
    <t>Février</t>
  </si>
  <si>
    <t>Mars</t>
  </si>
  <si>
    <t>Avril</t>
  </si>
  <si>
    <t>Mai</t>
  </si>
  <si>
    <t>Juin</t>
  </si>
  <si>
    <t>CA prévisionnel HT</t>
  </si>
  <si>
    <t>Charges variables  30% CA</t>
  </si>
  <si>
    <t xml:space="preserve">Achat des matières premières : 5% du CA </t>
  </si>
  <si>
    <t>Rémunération des animatrices : 25% du CA</t>
  </si>
  <si>
    <t xml:space="preserve">Achats de matières premières (5% CA) </t>
  </si>
  <si>
    <t xml:space="preserve">Prestations de sous-traitance (animatrices, 25%CA) </t>
  </si>
  <si>
    <t xml:space="preserve">Par où commencer ? </t>
  </si>
  <si>
    <t xml:space="preserve">LES BESOINS - Vous listez dans la colonne de gauche les postes de dépenses que vous n’aurez à faire qu’une seule fois et qui correspondent aux besoins permanents de l’entreprise. 
Vous notez dans la colonne de droite les postes de dépenses qui sont générées par l’activité et qui reviendront régulièrement. </t>
  </si>
  <si>
    <t>LES RESSOURCES - Listez ensuite sur une seconde feuille de papier les Ressources de votre entreprise en différenciant les ressources disponibles au démarrage de l’activité et les ressources régulières.</t>
  </si>
  <si>
    <t xml:space="preserve">BESOINS </t>
  </si>
  <si>
    <t>Montant</t>
  </si>
  <si>
    <t>Ressources de départ</t>
  </si>
  <si>
    <t>Apport personnel + famille</t>
  </si>
  <si>
    <t xml:space="preserve">Calcul du CA prévisionnel </t>
  </si>
  <si>
    <t xml:space="preserve">Le CA prévisionnel lors d'un mois "type" est de 6 500 € HT (soit 1 509,09 x 4,33). </t>
  </si>
  <si>
    <t xml:space="preserve">DÉCAISSEMENTS </t>
  </si>
  <si>
    <t>TOTAL DES DÉCAISSEMENTS</t>
  </si>
  <si>
    <t>SOLDE CUMULÉ</t>
  </si>
  <si>
    <t>SOLDE EN FIN DE MOIS</t>
  </si>
  <si>
    <t xml:space="preserve">Solde mensuel de TVA </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</si>
  <si>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</si>
  <si>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</si>
  <si>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r>
      <t xml:space="preserve">Source : Anne-Sophie Poupin, </t>
    </r>
    <r>
      <rPr>
        <b/>
        <i/>
        <sz val="12"/>
        <color rgb="FFFF0000"/>
        <rFont val="Arial"/>
        <family val="2"/>
      </rPr>
      <t>L'Art du business plan</t>
    </r>
    <r>
      <rPr>
        <b/>
        <sz val="12"/>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</si>
</sst>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0\ &quot;€&quot;"/>
    <numFmt numFmtId="165" formatCode="#,##0.00\ &quot;€&quot;"/>
    <numFmt numFmtId="166" formatCode="#,##0\ _€"/>
  </numFmts>
  <fonts count="20" x14ac:knownFonts="1">
    <font>
      <sz val="11"/>
      <color theme="1"/>
      <name val="Calibri"/>
      <family val="2"/>
      <scheme val="minor"/>
    </font>
    <font>
      <sz val="11"/>
      <color theme="1"/>
      <name val="Arial"/>
      <family val="2"/>
    </font>
    <font>
      <sz val="20"/>
      <color theme="1"/>
      <name val="Arial"/>
      <family val="2"/>
    </font>
    <font>
      <sz val="10"/>
      <color theme="1"/>
      <name val="Arial"/>
      <family val="2"/>
    </font>
    <font>
      <b/>
      <sz val="10"/>
      <color theme="1"/>
      <name val="Arial"/>
      <family val="2"/>
    </font>
    <font>
      <b/>
      <sz val="12"/>
      <color theme="1"/>
      <name val="Arial"/>
      <family val="2"/>
    </font>
    <font>
      <sz val="8"/>
      <name val="Calibri"/>
      <family val="2"/>
      <scheme val="minor"/>
    </font>
    <font>
      <b/>
      <sz val="10"/>
      <name val="Arial"/>
      <family val="2"/>
    </font>
    <font>
      <b/>
      <i/>
      <sz val="10"/>
      <name val="Arial"/>
      <family val="2"/>
    </font>
    <font>
      <sz val="20"/>
      <name val="Arial"/>
      <family val="2"/>
    </font>
    <font>
      <sz val="11"/>
      <name val="Calibri"/>
      <family val="2"/>
      <scheme val="minor"/>
    </font>
    <font>
      <sz val="10"/>
      <name val="Arial"/>
      <family val="2"/>
    </font>
    <font>
      <b/>
      <sz val="11"/>
      <color theme="1"/>
      <name val="Calibri"/>
      <family val="2"/>
      <scheme val="minor"/>
    </font>
    <font>
      <sz val="11"/>
      <color theme="1"/>
      <name val="Calibri Light"/>
      <family val="2"/>
    </font>
    <font>
      <i/>
      <sz val="11"/>
      <color theme="1"/>
      <name val="Arial"/>
      <family val="2"/>
    </font>
    <font>
      <i/>
      <sz val="11"/>
      <color theme="1"/>
      <name val="Calibri"/>
      <family val="2"/>
      <scheme val="minor"/>
    </font>
    <font>
      <b/>
      <sz val="11"/>
      <color theme="1"/>
      <name val="Arial"/>
      <family val="2"/>
    </font>
    <font>
      <i/>
      <sz val="10"/>
      <name val="Arial"/>
      <family val="2"/>
    </font>
    <font>
      <b/>
      <sz val="12"/>
      <color rgb="FFFF0000"/>
      <name val="Arial"/>
      <family val="2"/>
    </font>
    <font>
      <b/>
      <i/>
      <sz val="12"/>
      <color rgb="FFFF0000"/>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7" tint="0.79998168889431442"/>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style="thick">
        <color auto="1"/>
      </left>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right/>
      <top/>
      <bottom style="thick">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bottom style="medium">
        <color indexed="64"/>
      </bottom>
      <diagonal/>
    </border>
    <border>
      <left style="thin">
        <color auto="1"/>
      </left>
      <right style="thick">
        <color auto="1"/>
      </right>
      <top style="thick">
        <color auto="1"/>
      </top>
      <bottom/>
      <diagonal/>
    </border>
    <border>
      <left style="thin">
        <color auto="1"/>
      </left>
      <right style="thick">
        <color auto="1"/>
      </right>
      <top/>
      <bottom/>
      <diagonal/>
    </border>
    <border>
      <left style="thin">
        <color auto="1"/>
      </left>
      <right/>
      <top style="thick">
        <color auto="1"/>
      </top>
      <bottom/>
      <diagonal/>
    </border>
    <border>
      <left style="thin">
        <color indexed="64"/>
      </left>
      <right style="thick">
        <color auto="1"/>
      </right>
      <top style="thick">
        <color auto="1"/>
      </top>
      <bottom style="thick">
        <color auto="1"/>
      </bottom>
      <diagonal/>
    </border>
  </borders>
  <cellStyleXfs count="1">
    <xf numFmtId="0" fontId="0" fillId="0" borderId="0"/>
  </cellStyleXfs>
  <cellXfs count="135">
    <xf numFmtId="0" fontId="0" fillId="0" borderId="0" xfId="0"/>
    <xf numFmtId="0" fontId="3" fillId="0" borderId="0" xfId="0" applyFont="1"/>
    <xf numFmtId="0" fontId="3" fillId="0" borderId="0" xfId="0" applyFont="1" applyAlignment="1">
      <alignment vertical="center"/>
    </xf>
    <xf numFmtId="0" fontId="4" fillId="0" borderId="11" xfId="0" applyFont="1" applyBorder="1"/>
    <xf numFmtId="0" fontId="3" fillId="0" borderId="11" xfId="0" applyFont="1" applyBorder="1"/>
    <xf numFmtId="0" fontId="3" fillId="0" borderId="0" xfId="0" applyFont="1" applyBorder="1"/>
    <xf numFmtId="0" fontId="3" fillId="0" borderId="11" xfId="0" applyFont="1" applyBorder="1" applyAlignment="1">
      <alignment wrapText="1"/>
    </xf>
    <xf numFmtId="0" fontId="11" fillId="0" borderId="0" xfId="0" applyFont="1" applyFill="1"/>
    <xf numFmtId="0" fontId="7" fillId="0" borderId="0" xfId="0" applyFont="1" applyFill="1" applyBorder="1" applyAlignment="1">
      <alignment horizontal="center"/>
    </xf>
    <xf numFmtId="6" fontId="11" fillId="0" borderId="1" xfId="0" applyNumberFormat="1" applyFont="1" applyFill="1" applyBorder="1"/>
    <xf numFmtId="0" fontId="7" fillId="0" borderId="0" xfId="0" applyFont="1" applyFill="1" applyBorder="1" applyAlignment="1">
      <alignment horizontal="right"/>
    </xf>
    <xf numFmtId="0" fontId="3" fillId="0" borderId="19" xfId="0" applyFont="1" applyBorder="1"/>
    <xf numFmtId="6" fontId="11" fillId="0" borderId="20" xfId="0" applyNumberFormat="1" applyFont="1" applyFill="1" applyBorder="1"/>
    <xf numFmtId="0" fontId="11" fillId="0" borderId="0" xfId="0" applyFont="1" applyFill="1" applyBorder="1" applyAlignment="1">
      <alignment horizontal="right"/>
    </xf>
    <xf numFmtId="6" fontId="11" fillId="0" borderId="0" xfId="0" applyNumberFormat="1" applyFont="1" applyFill="1" applyBorder="1"/>
    <xf numFmtId="0" fontId="7" fillId="0" borderId="22" xfId="0" applyFont="1" applyFill="1" applyBorder="1" applyAlignment="1">
      <alignment horizontal="center" vertical="center"/>
    </xf>
    <xf numFmtId="0" fontId="11" fillId="0" borderId="3" xfId="0" applyFont="1" applyFill="1" applyBorder="1" applyAlignment="1">
      <alignment horizontal="right"/>
    </xf>
    <xf numFmtId="6" fontId="7" fillId="0" borderId="0" xfId="0" applyNumberFormat="1" applyFont="1" applyFill="1" applyBorder="1"/>
    <xf numFmtId="0" fontId="11" fillId="0" borderId="0" xfId="0" applyFont="1" applyFill="1" applyBorder="1"/>
    <xf numFmtId="0" fontId="3" fillId="0" borderId="19" xfId="0" applyFont="1" applyBorder="1" applyAlignment="1">
      <alignment wrapText="1"/>
    </xf>
    <xf numFmtId="0" fontId="11" fillId="0" borderId="19" xfId="0" applyFont="1" applyFill="1" applyBorder="1"/>
    <xf numFmtId="0" fontId="8" fillId="3" borderId="19" xfId="0" applyFont="1" applyFill="1" applyBorder="1"/>
    <xf numFmtId="6" fontId="7" fillId="3" borderId="1" xfId="0" applyNumberFormat="1" applyFont="1" applyFill="1" applyBorder="1" applyAlignment="1"/>
    <xf numFmtId="0" fontId="7" fillId="3" borderId="21" xfId="0" applyFont="1" applyFill="1" applyBorder="1" applyAlignment="1">
      <alignment horizontal="right"/>
    </xf>
    <xf numFmtId="6" fontId="7" fillId="3" borderId="26" xfId="0" applyNumberFormat="1" applyFont="1" applyFill="1" applyBorder="1"/>
    <xf numFmtId="6" fontId="7" fillId="3" borderId="27" xfId="0" applyNumberFormat="1" applyFont="1" applyFill="1" applyBorder="1"/>
    <xf numFmtId="6" fontId="7" fillId="3" borderId="20" xfId="0" applyNumberFormat="1" applyFont="1" applyFill="1" applyBorder="1" applyAlignment="1"/>
    <xf numFmtId="6" fontId="7" fillId="3" borderId="1" xfId="0" applyNumberFormat="1" applyFont="1" applyFill="1" applyBorder="1"/>
    <xf numFmtId="6" fontId="7" fillId="3" borderId="20" xfId="0" applyNumberFormat="1" applyFont="1" applyFill="1" applyBorder="1"/>
    <xf numFmtId="0" fontId="7" fillId="0" borderId="0" xfId="0" applyFont="1" applyFill="1"/>
    <xf numFmtId="0" fontId="7" fillId="3" borderId="19" xfId="0" applyFont="1" applyFill="1" applyBorder="1" applyAlignment="1">
      <alignment horizontal="right"/>
    </xf>
    <xf numFmtId="6" fontId="7" fillId="3" borderId="23" xfId="0" applyNumberFormat="1" applyFont="1" applyFill="1" applyBorder="1"/>
    <xf numFmtId="6" fontId="7" fillId="3" borderId="24" xfId="0" applyNumberFormat="1" applyFont="1" applyFill="1" applyBorder="1"/>
    <xf numFmtId="6" fontId="11" fillId="3" borderId="22" xfId="0" applyNumberFormat="1" applyFont="1" applyFill="1" applyBorder="1"/>
    <xf numFmtId="0" fontId="4" fillId="3" borderId="10" xfId="0" applyFont="1" applyFill="1" applyBorder="1"/>
    <xf numFmtId="0" fontId="4" fillId="3" borderId="11" xfId="0" applyFont="1" applyFill="1" applyBorder="1"/>
    <xf numFmtId="0" fontId="4" fillId="3" borderId="0" xfId="0" applyFont="1" applyFill="1" applyBorder="1"/>
    <xf numFmtId="0" fontId="4" fillId="3" borderId="12" xfId="0" applyFont="1" applyFill="1" applyBorder="1"/>
    <xf numFmtId="0" fontId="4" fillId="3" borderId="14" xfId="0" applyFont="1" applyFill="1" applyBorder="1"/>
    <xf numFmtId="0" fontId="4" fillId="3" borderId="3" xfId="0" applyFont="1" applyFill="1" applyBorder="1"/>
    <xf numFmtId="0" fontId="11" fillId="0" borderId="19" xfId="0" applyFont="1" applyBorder="1"/>
    <xf numFmtId="6" fontId="11" fillId="0" borderId="1" xfId="0" applyNumberFormat="1" applyFont="1" applyBorder="1"/>
    <xf numFmtId="6" fontId="11" fillId="0" borderId="20" xfId="0" applyNumberFormat="1" applyFont="1" applyBorder="1"/>
    <xf numFmtId="0" fontId="11" fillId="0" borderId="21" xfId="0" applyFont="1" applyBorder="1"/>
    <xf numFmtId="6" fontId="11" fillId="0" borderId="26" xfId="0" applyNumberFormat="1" applyFont="1" applyBorder="1"/>
    <xf numFmtId="6" fontId="11" fillId="0" borderId="27" xfId="0" applyNumberFormat="1" applyFont="1" applyBorder="1"/>
    <xf numFmtId="0" fontId="11" fillId="0" borderId="0" xfId="0" applyFont="1"/>
    <xf numFmtId="164" fontId="3" fillId="0" borderId="0" xfId="0" applyNumberFormat="1" applyFont="1"/>
    <xf numFmtId="6" fontId="11" fillId="0" borderId="0" xfId="0" applyNumberFormat="1" applyFont="1" applyFill="1"/>
    <xf numFmtId="6" fontId="7" fillId="3" borderId="32" xfId="0" applyNumberFormat="1" applyFont="1" applyFill="1" applyBorder="1"/>
    <xf numFmtId="6" fontId="11" fillId="0" borderId="32" xfId="0" applyNumberFormat="1" applyFont="1" applyFill="1" applyBorder="1"/>
    <xf numFmtId="6" fontId="7" fillId="3" borderId="33" xfId="0" applyNumberFormat="1" applyFont="1" applyFill="1" applyBorder="1"/>
    <xf numFmtId="0" fontId="7" fillId="0" borderId="30" xfId="0" applyFont="1" applyFill="1" applyBorder="1"/>
    <xf numFmtId="6" fontId="11" fillId="0" borderId="0" xfId="0" applyNumberFormat="1" applyFont="1"/>
    <xf numFmtId="6" fontId="11" fillId="0" borderId="33" xfId="0" applyNumberFormat="1" applyFont="1" applyFill="1" applyBorder="1"/>
    <xf numFmtId="0" fontId="11" fillId="2" borderId="31" xfId="0" applyFont="1" applyFill="1" applyBorder="1"/>
    <xf numFmtId="0" fontId="12" fillId="0" borderId="1" xfId="0" applyFont="1" applyBorder="1" applyAlignment="1">
      <alignment horizontal="center"/>
    </xf>
    <xf numFmtId="0" fontId="0" fillId="0" borderId="1" xfId="0" applyBorder="1"/>
    <xf numFmtId="165" fontId="0" fillId="0" borderId="1" xfId="0" applyNumberFormat="1" applyBorder="1"/>
    <xf numFmtId="0" fontId="12" fillId="0" borderId="1" xfId="0" applyFont="1" applyBorder="1" applyAlignment="1">
      <alignment horizontal="center" wrapText="1"/>
    </xf>
    <xf numFmtId="0" fontId="0" fillId="0" borderId="0" xfId="0" applyAlignment="1">
      <alignment wrapText="1"/>
    </xf>
    <xf numFmtId="166" fontId="0" fillId="0" borderId="1" xfId="0" applyNumberFormat="1" applyBorder="1"/>
    <xf numFmtId="0" fontId="0" fillId="0" borderId="1" xfId="0" applyBorder="1" applyAlignment="1">
      <alignment horizontal="center"/>
    </xf>
    <xf numFmtId="0" fontId="12" fillId="0" borderId="1" xfId="0" applyFont="1" applyBorder="1"/>
    <xf numFmtId="165" fontId="12" fillId="0" borderId="1" xfId="0" applyNumberFormat="1" applyFont="1" applyBorder="1"/>
    <xf numFmtId="0" fontId="12" fillId="0" borderId="0" xfId="0" applyFont="1"/>
    <xf numFmtId="9" fontId="0" fillId="0" borderId="1" xfId="0" applyNumberFormat="1" applyBorder="1"/>
    <xf numFmtId="0" fontId="0" fillId="0" borderId="0" xfId="0" applyFill="1" applyBorder="1"/>
    <xf numFmtId="165" fontId="0" fillId="0" borderId="0" xfId="0" applyNumberFormat="1"/>
    <xf numFmtId="0" fontId="12" fillId="0" borderId="0" xfId="0" applyFont="1" applyBorder="1"/>
    <xf numFmtId="165" fontId="12" fillId="0" borderId="0" xfId="0" applyNumberFormat="1" applyFont="1" applyBorder="1"/>
    <xf numFmtId="0" fontId="13" fillId="0" borderId="0" xfId="0" applyFont="1"/>
    <xf numFmtId="0" fontId="1" fillId="0" borderId="0" xfId="0" applyFont="1"/>
    <xf numFmtId="3" fontId="1" fillId="0" borderId="0" xfId="0" applyNumberFormat="1" applyFont="1"/>
    <xf numFmtId="0" fontId="1" fillId="0" borderId="8" xfId="0" applyFont="1" applyBorder="1" applyAlignment="1">
      <alignment vertical="center" wrapText="1"/>
    </xf>
    <xf numFmtId="0" fontId="1" fillId="0" borderId="7" xfId="0" applyFont="1" applyBorder="1" applyAlignment="1">
      <alignment vertical="center" wrapText="1"/>
    </xf>
    <xf numFmtId="0" fontId="15" fillId="0" borderId="0" xfId="0" applyFont="1"/>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 fillId="0" borderId="7" xfId="0" applyFont="1" applyBorder="1" applyAlignment="1">
      <alignment vertical="top" wrapText="1"/>
    </xf>
    <xf numFmtId="0" fontId="1" fillId="0" borderId="7" xfId="0" applyFont="1" applyBorder="1"/>
    <xf numFmtId="0" fontId="1" fillId="0" borderId="5" xfId="0" applyFont="1" applyBorder="1"/>
    <xf numFmtId="164" fontId="1" fillId="0" borderId="8" xfId="0" applyNumberFormat="1" applyFont="1" applyBorder="1" applyAlignment="1">
      <alignment vertical="center" wrapText="1"/>
    </xf>
    <xf numFmtId="164" fontId="1" fillId="0" borderId="7" xfId="0" applyNumberFormat="1" applyFont="1" applyBorder="1" applyAlignment="1">
      <alignment vertical="center" wrapText="1"/>
    </xf>
    <xf numFmtId="164" fontId="1" fillId="0" borderId="7" xfId="0" applyNumberFormat="1" applyFont="1" applyBorder="1" applyAlignment="1">
      <alignment vertical="top" wrapText="1"/>
    </xf>
    <xf numFmtId="164" fontId="1" fillId="0" borderId="7" xfId="0" applyNumberFormat="1" applyFont="1" applyBorder="1"/>
    <xf numFmtId="164" fontId="1" fillId="0" borderId="5" xfId="0" applyNumberFormat="1" applyFont="1" applyBorder="1"/>
    <xf numFmtId="0" fontId="1" fillId="0" borderId="8" xfId="0" applyFont="1" applyBorder="1" applyAlignment="1">
      <alignment horizontal="right" vertical="center" wrapText="1"/>
    </xf>
    <xf numFmtId="0" fontId="1" fillId="0" borderId="7" xfId="0" applyFont="1" applyBorder="1" applyAlignment="1">
      <alignment horizontal="right" vertical="center" wrapText="1"/>
    </xf>
    <xf numFmtId="0" fontId="1" fillId="0" borderId="7" xfId="0" applyFont="1" applyBorder="1" applyAlignment="1">
      <alignment horizontal="right"/>
    </xf>
    <xf numFmtId="0" fontId="1" fillId="0" borderId="5" xfId="0" applyFont="1" applyBorder="1" applyAlignment="1">
      <alignment horizontal="right"/>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xf>
    <xf numFmtId="0" fontId="1" fillId="0" borderId="5" xfId="0" applyFont="1" applyBorder="1" applyAlignment="1">
      <alignment horizontal="center"/>
    </xf>
    <xf numFmtId="0" fontId="1" fillId="0" borderId="7" xfId="0" applyFont="1" applyBorder="1" applyAlignment="1">
      <alignment horizontal="right" vertical="top" wrapText="1"/>
    </xf>
    <xf numFmtId="164" fontId="4" fillId="3" borderId="35" xfId="0" applyNumberFormat="1" applyFont="1" applyFill="1" applyBorder="1"/>
    <xf numFmtId="164" fontId="3" fillId="4" borderId="36" xfId="0" applyNumberFormat="1" applyFont="1" applyFill="1" applyBorder="1"/>
    <xf numFmtId="0" fontId="3" fillId="0" borderId="36" xfId="0" applyFont="1" applyBorder="1"/>
    <xf numFmtId="164" fontId="4" fillId="3" borderId="36" xfId="0" applyNumberFormat="1" applyFont="1" applyFill="1" applyBorder="1"/>
    <xf numFmtId="164" fontId="3" fillId="0" borderId="36" xfId="0" applyNumberFormat="1" applyFont="1" applyFill="1" applyBorder="1"/>
    <xf numFmtId="164" fontId="3" fillId="0" borderId="36" xfId="0" applyNumberFormat="1" applyFont="1" applyBorder="1"/>
    <xf numFmtId="0" fontId="3" fillId="0" borderId="36" xfId="0" applyFont="1" applyFill="1" applyBorder="1"/>
    <xf numFmtId="164" fontId="4" fillId="3" borderId="37" xfId="0" applyNumberFormat="1" applyFont="1" applyFill="1" applyBorder="1"/>
    <xf numFmtId="164" fontId="4" fillId="3" borderId="24" xfId="0" applyNumberFormat="1" applyFont="1" applyFill="1" applyBorder="1"/>
    <xf numFmtId="0" fontId="4" fillId="3" borderId="24" xfId="0" applyFont="1" applyFill="1" applyBorder="1"/>
    <xf numFmtId="164" fontId="4" fillId="3" borderId="38" xfId="0" applyNumberFormat="1" applyFont="1" applyFill="1" applyBorder="1"/>
    <xf numFmtId="164" fontId="4" fillId="0" borderId="36" xfId="0" applyNumberFormat="1" applyFont="1" applyFill="1" applyBorder="1"/>
    <xf numFmtId="164" fontId="4" fillId="0" borderId="36" xfId="0" applyNumberFormat="1" applyFont="1" applyBorder="1"/>
    <xf numFmtId="0" fontId="17" fillId="0" borderId="0" xfId="0" applyFont="1"/>
    <xf numFmtId="0" fontId="2" fillId="0" borderId="0" xfId="0" applyFont="1" applyAlignment="1">
      <alignment horizontal="center" vertical="center"/>
    </xf>
    <xf numFmtId="0" fontId="14" fillId="0" borderId="34" xfId="0" applyFont="1" applyBorder="1" applyAlignment="1">
      <alignment vertical="center" wrapText="1"/>
    </xf>
    <xf numFmtId="49" fontId="16" fillId="2" borderId="30" xfId="0" applyNumberFormat="1" applyFont="1" applyFill="1" applyBorder="1" applyAlignment="1">
      <alignment horizontal="center" vertical="center"/>
    </xf>
    <xf numFmtId="0" fontId="16" fillId="2" borderId="3"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xf>
    <xf numFmtId="0" fontId="0" fillId="0" borderId="0" xfId="0" applyAlignment="1"/>
    <xf numFmtId="0" fontId="7" fillId="2" borderId="16" xfId="0" applyFont="1" applyFill="1" applyBorder="1"/>
    <xf numFmtId="0" fontId="0" fillId="2" borderId="17" xfId="0" applyFill="1" applyBorder="1"/>
    <xf numFmtId="0" fontId="0" fillId="2" borderId="18" xfId="0" applyFill="1" applyBorder="1"/>
    <xf numFmtId="0" fontId="7" fillId="2" borderId="25" xfId="0" applyFont="1" applyFill="1" applyBorder="1" applyAlignment="1"/>
    <xf numFmtId="0" fontId="0" fillId="0" borderId="28" xfId="0" applyBorder="1" applyAlignment="1"/>
    <xf numFmtId="0" fontId="0" fillId="0" borderId="29" xfId="0" applyBorder="1" applyAlignment="1"/>
    <xf numFmtId="0" fontId="11" fillId="0" borderId="0" xfId="0" applyFont="1" applyFill="1" applyBorder="1"/>
    <xf numFmtId="0" fontId="9" fillId="0" borderId="0" xfId="0" applyFont="1" applyFill="1" applyBorder="1" applyAlignment="1">
      <alignment horizontal="center" vertical="center"/>
    </xf>
    <xf numFmtId="0" fontId="10" fillId="0" borderId="0" xfId="0" applyFont="1" applyFill="1" applyAlignment="1"/>
    <xf numFmtId="0" fontId="7" fillId="2" borderId="16" xfId="0" applyFont="1" applyFill="1" applyBorder="1" applyAlignment="1"/>
    <xf numFmtId="0" fontId="0" fillId="2" borderId="17" xfId="0" applyFill="1" applyBorder="1" applyAlignment="1"/>
    <xf numFmtId="0" fontId="0" fillId="2" borderId="18" xfId="0" applyFill="1" applyBorder="1" applyAlignment="1"/>
    <xf numFmtId="0" fontId="18"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50E2-9923-4165-B51F-6F8F3ED7EA58}">
  <sheetPr>
    <pageSetUpPr fitToPage="1"/>
  </sheetPr>
  <dimension ref="A1:I19"/>
  <sheetViews>
    <sheetView showGridLines="0" zoomScale="78" zoomScaleNormal="78" workbookViewId="0">
      <selection activeCell="A3" sqref="A3:D3"/>
    </sheetView>
  </sheetViews>
  <sheetFormatPr baseColWidth="10" defaultRowHeight="15" x14ac:dyDescent="0.25"/>
  <cols>
    <col min="1" max="1" width="35.42578125" customWidth="1"/>
    <col min="2" max="2" width="13.140625" customWidth="1"/>
    <col min="3" max="3" width="35.42578125" customWidth="1"/>
    <col min="4" max="4" width="13.140625" customWidth="1"/>
    <col min="5" max="5" width="3.5703125" customWidth="1"/>
    <col min="6" max="6" width="35.42578125" customWidth="1"/>
    <col min="7" max="7" width="13.140625" customWidth="1"/>
    <col min="8" max="8" width="35.42578125" customWidth="1"/>
    <col min="9" max="9" width="13.140625" customWidth="1"/>
  </cols>
  <sheetData>
    <row r="1" spans="1:9" ht="56.45" customHeight="1" x14ac:dyDescent="0.25">
      <c r="A1" s="110" t="s">
        <v>164</v>
      </c>
      <c r="B1" s="110"/>
      <c r="C1" s="110"/>
      <c r="D1" s="110"/>
      <c r="E1" s="110"/>
      <c r="F1" s="110"/>
      <c r="G1" s="110"/>
      <c r="H1" s="110"/>
      <c r="I1" s="110"/>
    </row>
    <row r="2" spans="1:9" ht="75" customHeight="1" thickBot="1" x14ac:dyDescent="0.3">
      <c r="A2" s="111" t="s">
        <v>165</v>
      </c>
      <c r="B2" s="111"/>
      <c r="C2" s="111"/>
      <c r="D2" s="111"/>
      <c r="E2" s="76"/>
      <c r="F2" s="111" t="s">
        <v>166</v>
      </c>
      <c r="G2" s="111"/>
      <c r="H2" s="111"/>
      <c r="I2" s="111"/>
    </row>
    <row r="3" spans="1:9" ht="32.450000000000003" customHeight="1" thickBot="1" x14ac:dyDescent="0.3">
      <c r="A3" s="112" t="s">
        <v>167</v>
      </c>
      <c r="B3" s="112"/>
      <c r="C3" s="112"/>
      <c r="D3" s="112"/>
      <c r="E3" s="65"/>
      <c r="F3" s="113" t="s">
        <v>49</v>
      </c>
      <c r="G3" s="114"/>
      <c r="H3" s="114"/>
      <c r="I3" s="115"/>
    </row>
    <row r="4" spans="1:9" ht="32.450000000000003" customHeight="1" thickBot="1" x14ac:dyDescent="0.3">
      <c r="A4" s="77" t="s">
        <v>9</v>
      </c>
      <c r="B4" s="77" t="s">
        <v>168</v>
      </c>
      <c r="C4" s="77" t="s">
        <v>10</v>
      </c>
      <c r="D4" s="77" t="s">
        <v>168</v>
      </c>
      <c r="E4" s="65"/>
      <c r="F4" s="77" t="s">
        <v>169</v>
      </c>
      <c r="G4" s="77" t="s">
        <v>168</v>
      </c>
      <c r="H4" s="78" t="s">
        <v>14</v>
      </c>
      <c r="I4" s="77" t="s">
        <v>168</v>
      </c>
    </row>
    <row r="5" spans="1:9" ht="32.450000000000003" customHeight="1" x14ac:dyDescent="0.25">
      <c r="A5" s="74" t="s">
        <v>90</v>
      </c>
      <c r="B5" s="87" t="s">
        <v>93</v>
      </c>
      <c r="C5" s="74" t="s">
        <v>96</v>
      </c>
      <c r="D5" s="91" t="s">
        <v>16</v>
      </c>
      <c r="F5" s="74" t="s">
        <v>170</v>
      </c>
      <c r="G5" s="82">
        <v>10000</v>
      </c>
      <c r="H5" s="74" t="s">
        <v>106</v>
      </c>
      <c r="I5" s="74"/>
    </row>
    <row r="6" spans="1:9" ht="32.450000000000003" customHeight="1" x14ac:dyDescent="0.25">
      <c r="A6" s="75" t="s">
        <v>91</v>
      </c>
      <c r="B6" s="88" t="s">
        <v>94</v>
      </c>
      <c r="C6" s="75" t="s">
        <v>97</v>
      </c>
      <c r="D6" s="92" t="s">
        <v>102</v>
      </c>
      <c r="F6" s="75"/>
      <c r="G6" s="83"/>
      <c r="H6" s="75" t="s">
        <v>107</v>
      </c>
      <c r="I6" s="75"/>
    </row>
    <row r="7" spans="1:9" ht="32.450000000000003" customHeight="1" x14ac:dyDescent="0.25">
      <c r="A7" s="75" t="s">
        <v>92</v>
      </c>
      <c r="B7" s="88" t="s">
        <v>95</v>
      </c>
      <c r="C7" s="75" t="s">
        <v>98</v>
      </c>
      <c r="D7" s="92" t="s">
        <v>103</v>
      </c>
      <c r="F7" s="75"/>
      <c r="G7" s="83"/>
      <c r="H7" s="75"/>
      <c r="I7" s="75"/>
    </row>
    <row r="8" spans="1:9" ht="32.450000000000003" customHeight="1" x14ac:dyDescent="0.25">
      <c r="A8" s="75"/>
      <c r="B8" s="95"/>
      <c r="C8" s="75" t="s">
        <v>99</v>
      </c>
      <c r="D8" s="92" t="s">
        <v>104</v>
      </c>
      <c r="F8" s="75"/>
      <c r="G8" s="84"/>
      <c r="H8" s="75"/>
      <c r="I8" s="75"/>
    </row>
    <row r="9" spans="1:9" ht="32.450000000000003" customHeight="1" x14ac:dyDescent="0.25">
      <c r="A9" s="79"/>
      <c r="B9" s="95"/>
      <c r="C9" s="75" t="s">
        <v>100</v>
      </c>
      <c r="D9" s="92" t="s">
        <v>16</v>
      </c>
      <c r="F9" s="79"/>
      <c r="G9" s="84"/>
      <c r="H9" s="75"/>
      <c r="I9" s="75"/>
    </row>
    <row r="10" spans="1:9" ht="32.450000000000003" customHeight="1" x14ac:dyDescent="0.25">
      <c r="A10" s="79"/>
      <c r="B10" s="95"/>
      <c r="C10" s="75" t="s">
        <v>101</v>
      </c>
      <c r="D10" s="92" t="s">
        <v>105</v>
      </c>
      <c r="F10" s="79"/>
      <c r="G10" s="84"/>
      <c r="H10" s="75"/>
      <c r="I10" s="75"/>
    </row>
    <row r="11" spans="1:9" ht="32.450000000000003" customHeight="1" x14ac:dyDescent="0.25">
      <c r="A11" s="80"/>
      <c r="B11" s="89"/>
      <c r="C11" s="80"/>
      <c r="D11" s="93"/>
      <c r="F11" s="80"/>
      <c r="G11" s="85"/>
      <c r="H11" s="80"/>
      <c r="I11" s="80"/>
    </row>
    <row r="12" spans="1:9" ht="32.450000000000003" customHeight="1" x14ac:dyDescent="0.25">
      <c r="A12" s="79"/>
      <c r="B12" s="95"/>
      <c r="C12" s="75"/>
      <c r="D12" s="92"/>
      <c r="F12" s="79"/>
      <c r="G12" s="84"/>
      <c r="H12" s="75"/>
      <c r="I12" s="75"/>
    </row>
    <row r="13" spans="1:9" ht="32.450000000000003" customHeight="1" x14ac:dyDescent="0.25">
      <c r="A13" s="80"/>
      <c r="B13" s="89"/>
      <c r="C13" s="80"/>
      <c r="D13" s="93"/>
      <c r="F13" s="80"/>
      <c r="G13" s="85"/>
      <c r="H13" s="80"/>
      <c r="I13" s="80"/>
    </row>
    <row r="14" spans="1:9" ht="32.450000000000003" customHeight="1" x14ac:dyDescent="0.25">
      <c r="A14" s="80"/>
      <c r="B14" s="89"/>
      <c r="C14" s="80"/>
      <c r="D14" s="93"/>
      <c r="F14" s="80"/>
      <c r="G14" s="85"/>
      <c r="H14" s="80"/>
      <c r="I14" s="80"/>
    </row>
    <row r="15" spans="1:9" ht="32.450000000000003" customHeight="1" x14ac:dyDescent="0.25">
      <c r="A15" s="80"/>
      <c r="B15" s="89"/>
      <c r="C15" s="80"/>
      <c r="D15" s="93"/>
      <c r="F15" s="80"/>
      <c r="G15" s="85"/>
      <c r="H15" s="80"/>
      <c r="I15" s="80"/>
    </row>
    <row r="16" spans="1:9" ht="32.450000000000003" customHeight="1" x14ac:dyDescent="0.25">
      <c r="A16" s="80"/>
      <c r="B16" s="89"/>
      <c r="C16" s="80"/>
      <c r="D16" s="93"/>
      <c r="F16" s="80"/>
      <c r="G16" s="85"/>
      <c r="H16" s="80"/>
      <c r="I16" s="80"/>
    </row>
    <row r="17" spans="1:9" ht="32.450000000000003" customHeight="1" x14ac:dyDescent="0.25">
      <c r="A17" s="80"/>
      <c r="B17" s="89"/>
      <c r="C17" s="80"/>
      <c r="D17" s="93"/>
      <c r="F17" s="80"/>
      <c r="G17" s="85"/>
      <c r="H17" s="80"/>
      <c r="I17" s="80"/>
    </row>
    <row r="18" spans="1:9" ht="32.450000000000003" customHeight="1" x14ac:dyDescent="0.25">
      <c r="A18" s="80"/>
      <c r="B18" s="89"/>
      <c r="C18" s="80"/>
      <c r="D18" s="93"/>
      <c r="F18" s="80"/>
      <c r="G18" s="85"/>
      <c r="H18" s="80"/>
      <c r="I18" s="80"/>
    </row>
    <row r="19" spans="1:9" ht="32.450000000000003" customHeight="1" thickBot="1" x14ac:dyDescent="0.3">
      <c r="A19" s="81"/>
      <c r="B19" s="90"/>
      <c r="C19" s="81"/>
      <c r="D19" s="94"/>
      <c r="F19" s="81"/>
      <c r="G19" s="86"/>
      <c r="H19" s="81"/>
      <c r="I19" s="81"/>
    </row>
  </sheetData>
  <mergeCells count="5">
    <mergeCell ref="A1:I1"/>
    <mergeCell ref="A2:D2"/>
    <mergeCell ref="F2:I2"/>
    <mergeCell ref="A3:D3"/>
    <mergeCell ref="F3:I3"/>
  </mergeCells>
  <pageMargins left="0.7" right="0.7" top="0.75" bottom="0.75" header="0.3" footer="0.3"/>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282B0-ECC1-4657-84DB-05CF7EB3671C}">
  <sheetPr>
    <pageSetUpPr fitToPage="1"/>
  </sheetPr>
  <dimension ref="A1:F43"/>
  <sheetViews>
    <sheetView showGridLines="0" zoomScale="88" workbookViewId="0">
      <selection activeCell="A6" sqref="A6"/>
    </sheetView>
  </sheetViews>
  <sheetFormatPr baseColWidth="10" defaultColWidth="10.85546875" defaultRowHeight="12.75" x14ac:dyDescent="0.2"/>
  <cols>
    <col min="1" max="1" width="40.5703125" style="1" customWidth="1"/>
    <col min="2" max="2" width="10.85546875" style="1"/>
    <col min="3" max="3" width="40.5703125" style="1" customWidth="1"/>
    <col min="4" max="16384" width="10.85546875" style="1"/>
  </cols>
  <sheetData>
    <row r="1" spans="1:4" ht="45" customHeight="1" thickBot="1" x14ac:dyDescent="0.25">
      <c r="A1" s="119" t="s">
        <v>46</v>
      </c>
      <c r="B1" s="119"/>
      <c r="C1" s="119"/>
      <c r="D1" s="119"/>
    </row>
    <row r="2" spans="1:4" s="2" customFormat="1" ht="45" customHeight="1" thickTop="1" thickBot="1" x14ac:dyDescent="0.3">
      <c r="A2" s="116" t="s">
        <v>41</v>
      </c>
      <c r="B2" s="116"/>
      <c r="C2" s="117" t="s">
        <v>40</v>
      </c>
      <c r="D2" s="118"/>
    </row>
    <row r="3" spans="1:4" ht="14.1" customHeight="1" thickTop="1" x14ac:dyDescent="0.2">
      <c r="A3" s="34" t="s">
        <v>23</v>
      </c>
      <c r="B3" s="96">
        <f>SUM(B4:B6)</f>
        <v>28800</v>
      </c>
      <c r="C3" s="35" t="s">
        <v>17</v>
      </c>
      <c r="D3" s="96">
        <f>SUM(D4:D7)</f>
        <v>90000</v>
      </c>
    </row>
    <row r="4" spans="1:4" ht="14.1" customHeight="1" x14ac:dyDescent="0.2">
      <c r="A4" s="4" t="s">
        <v>161</v>
      </c>
      <c r="B4" s="97">
        <f>D3*25/100</f>
        <v>22500</v>
      </c>
      <c r="C4" s="4" t="s">
        <v>18</v>
      </c>
      <c r="D4" s="101"/>
    </row>
    <row r="5" spans="1:4" ht="14.1" customHeight="1" x14ac:dyDescent="0.2">
      <c r="A5" s="4" t="s">
        <v>160</v>
      </c>
      <c r="B5" s="97">
        <f>D3*5/100</f>
        <v>4500</v>
      </c>
      <c r="C5" s="4" t="s">
        <v>19</v>
      </c>
      <c r="D5" s="101"/>
    </row>
    <row r="6" spans="1:4" ht="14.1" customHeight="1" x14ac:dyDescent="0.2">
      <c r="A6" s="4" t="s">
        <v>111</v>
      </c>
      <c r="B6" s="97">
        <f>D3*2/100</f>
        <v>1800</v>
      </c>
      <c r="C6" s="4" t="s">
        <v>20</v>
      </c>
      <c r="D6" s="101">
        <v>90000</v>
      </c>
    </row>
    <row r="7" spans="1:4" ht="14.1" customHeight="1" x14ac:dyDescent="0.2">
      <c r="A7" s="4"/>
      <c r="B7" s="98"/>
      <c r="C7" s="4" t="s">
        <v>21</v>
      </c>
      <c r="D7" s="101"/>
    </row>
    <row r="8" spans="1:4" ht="14.1" customHeight="1" x14ac:dyDescent="0.2">
      <c r="A8" s="35" t="s">
        <v>0</v>
      </c>
      <c r="B8" s="99">
        <f>SUM(B9:B23)</f>
        <v>10400</v>
      </c>
      <c r="C8" s="4"/>
      <c r="D8" s="98"/>
    </row>
    <row r="9" spans="1:4" ht="14.1" customHeight="1" x14ac:dyDescent="0.2">
      <c r="A9" s="4" t="s">
        <v>110</v>
      </c>
      <c r="B9" s="100"/>
      <c r="C9" s="36" t="s">
        <v>22</v>
      </c>
      <c r="D9" s="99">
        <f>SUM(D10:D11)</f>
        <v>0</v>
      </c>
    </row>
    <row r="10" spans="1:4" ht="14.1" customHeight="1" x14ac:dyDescent="0.2">
      <c r="A10" s="4" t="s">
        <v>6</v>
      </c>
      <c r="B10" s="100"/>
      <c r="C10" s="4" t="s">
        <v>44</v>
      </c>
      <c r="D10" s="101"/>
    </row>
    <row r="11" spans="1:4" ht="14.1" customHeight="1" x14ac:dyDescent="0.2">
      <c r="A11" s="4" t="s">
        <v>1</v>
      </c>
      <c r="B11" s="97">
        <v>500</v>
      </c>
      <c r="C11" s="4" t="s">
        <v>45</v>
      </c>
      <c r="D11" s="101"/>
    </row>
    <row r="12" spans="1:4" ht="14.1" customHeight="1" x14ac:dyDescent="0.2">
      <c r="A12" s="4" t="s">
        <v>28</v>
      </c>
      <c r="B12" s="97">
        <f>50*12</f>
        <v>600</v>
      </c>
      <c r="C12" s="4"/>
      <c r="D12" s="98"/>
    </row>
    <row r="13" spans="1:4" ht="14.1" customHeight="1" x14ac:dyDescent="0.2">
      <c r="A13" s="4" t="s">
        <v>5</v>
      </c>
      <c r="B13" s="101"/>
      <c r="C13" s="4"/>
      <c r="D13" s="98"/>
    </row>
    <row r="14" spans="1:4" ht="14.1" customHeight="1" x14ac:dyDescent="0.2">
      <c r="A14" s="4" t="s">
        <v>2</v>
      </c>
      <c r="B14" s="101"/>
      <c r="C14" s="4"/>
      <c r="D14" s="98"/>
    </row>
    <row r="15" spans="1:4" ht="14.1" customHeight="1" x14ac:dyDescent="0.2">
      <c r="A15" s="4" t="s">
        <v>4</v>
      </c>
      <c r="B15" s="101"/>
      <c r="C15" s="4"/>
      <c r="D15" s="98"/>
    </row>
    <row r="16" spans="1:4" ht="14.1" customHeight="1" x14ac:dyDescent="0.2">
      <c r="A16" s="4" t="s">
        <v>3</v>
      </c>
      <c r="B16" s="101"/>
      <c r="C16" s="4"/>
      <c r="D16" s="98"/>
    </row>
    <row r="17" spans="1:6" ht="14.1" customHeight="1" x14ac:dyDescent="0.2">
      <c r="A17" s="4" t="s">
        <v>27</v>
      </c>
      <c r="B17" s="97">
        <f>500*12</f>
        <v>6000</v>
      </c>
      <c r="C17" s="4"/>
      <c r="D17" s="98"/>
    </row>
    <row r="18" spans="1:6" ht="14.1" customHeight="1" x14ac:dyDescent="0.2">
      <c r="A18" s="4" t="s">
        <v>25</v>
      </c>
      <c r="B18" s="97">
        <f>150*12</f>
        <v>1800</v>
      </c>
      <c r="C18" s="4"/>
      <c r="D18" s="98"/>
    </row>
    <row r="19" spans="1:6" ht="14.1" customHeight="1" x14ac:dyDescent="0.2">
      <c r="A19" s="4" t="s">
        <v>26</v>
      </c>
      <c r="B19" s="97">
        <v>1500</v>
      </c>
      <c r="C19" s="4"/>
      <c r="D19" s="98"/>
    </row>
    <row r="20" spans="1:6" ht="14.1" customHeight="1" x14ac:dyDescent="0.2">
      <c r="A20" s="4" t="s">
        <v>29</v>
      </c>
      <c r="B20" s="101"/>
      <c r="C20" s="4"/>
      <c r="D20" s="98"/>
    </row>
    <row r="21" spans="1:6" ht="14.1" customHeight="1" x14ac:dyDescent="0.2">
      <c r="A21" s="4" t="s">
        <v>29</v>
      </c>
      <c r="B21" s="101"/>
      <c r="C21" s="4"/>
      <c r="D21" s="98"/>
    </row>
    <row r="22" spans="1:6" ht="14.1" customHeight="1" x14ac:dyDescent="0.2">
      <c r="A22" s="4" t="s">
        <v>29</v>
      </c>
      <c r="B22" s="101"/>
      <c r="C22" s="4"/>
      <c r="D22" s="98"/>
    </row>
    <row r="23" spans="1:6" ht="14.1" customHeight="1" x14ac:dyDescent="0.2">
      <c r="A23" s="4" t="s">
        <v>29</v>
      </c>
      <c r="B23" s="101"/>
      <c r="C23" s="4"/>
      <c r="D23" s="98"/>
    </row>
    <row r="24" spans="1:6" ht="14.1" customHeight="1" x14ac:dyDescent="0.2">
      <c r="A24" s="4"/>
      <c r="B24" s="98"/>
      <c r="C24" s="4"/>
      <c r="D24" s="98"/>
    </row>
    <row r="25" spans="1:6" ht="14.1" customHeight="1" x14ac:dyDescent="0.2">
      <c r="A25" s="35" t="s">
        <v>13</v>
      </c>
      <c r="B25" s="99">
        <f>SUM(B26:B28)</f>
        <v>0</v>
      </c>
      <c r="C25" s="4"/>
      <c r="D25" s="98"/>
    </row>
    <row r="26" spans="1:6" ht="14.1" customHeight="1" x14ac:dyDescent="0.2">
      <c r="A26" s="6" t="s">
        <v>73</v>
      </c>
      <c r="B26" s="101"/>
      <c r="C26" s="4"/>
      <c r="D26" s="98"/>
      <c r="F26" s="47"/>
    </row>
    <row r="27" spans="1:6" ht="14.1" customHeight="1" x14ac:dyDescent="0.2">
      <c r="A27" s="4" t="s">
        <v>74</v>
      </c>
      <c r="B27" s="101"/>
      <c r="C27" s="4"/>
      <c r="D27" s="98"/>
    </row>
    <row r="28" spans="1:6" ht="14.1" customHeight="1" x14ac:dyDescent="0.2">
      <c r="A28" s="4" t="s">
        <v>75</v>
      </c>
      <c r="B28" s="101"/>
      <c r="C28" s="4"/>
      <c r="D28" s="98"/>
      <c r="F28" s="47"/>
    </row>
    <row r="29" spans="1:6" ht="14.1" customHeight="1" x14ac:dyDescent="0.2">
      <c r="A29" s="4"/>
      <c r="B29" s="98"/>
      <c r="C29" s="4"/>
      <c r="D29" s="98"/>
    </row>
    <row r="30" spans="1:6" ht="14.1" customHeight="1" x14ac:dyDescent="0.2">
      <c r="A30" s="35" t="s">
        <v>30</v>
      </c>
      <c r="B30" s="99">
        <f>SUM(B31:B34)</f>
        <v>44000</v>
      </c>
      <c r="C30" s="4"/>
      <c r="D30" s="98"/>
      <c r="F30" s="47"/>
    </row>
    <row r="31" spans="1:6" ht="14.1" customHeight="1" x14ac:dyDescent="0.2">
      <c r="A31" s="4" t="s">
        <v>31</v>
      </c>
      <c r="B31" s="101"/>
      <c r="C31" s="4"/>
      <c r="D31" s="98"/>
      <c r="F31" s="47"/>
    </row>
    <row r="32" spans="1:6" ht="14.1" customHeight="1" x14ac:dyDescent="0.2">
      <c r="A32" s="4" t="s">
        <v>32</v>
      </c>
      <c r="B32" s="101"/>
      <c r="C32" s="4"/>
      <c r="D32" s="98"/>
    </row>
    <row r="33" spans="1:6" ht="14.1" customHeight="1" x14ac:dyDescent="0.2">
      <c r="A33" s="4" t="s">
        <v>42</v>
      </c>
      <c r="B33" s="97">
        <v>24000</v>
      </c>
      <c r="C33" s="4"/>
      <c r="D33" s="98"/>
      <c r="F33" s="47"/>
    </row>
    <row r="34" spans="1:6" ht="14.1" customHeight="1" x14ac:dyDescent="0.2">
      <c r="A34" s="4" t="s">
        <v>109</v>
      </c>
      <c r="B34" s="97">
        <v>20000</v>
      </c>
      <c r="C34" s="4"/>
      <c r="D34" s="98"/>
      <c r="F34" s="47"/>
    </row>
    <row r="35" spans="1:6" ht="14.1" customHeight="1" x14ac:dyDescent="0.2">
      <c r="A35" s="4"/>
      <c r="B35" s="102"/>
      <c r="C35" s="4"/>
      <c r="D35" s="98"/>
    </row>
    <row r="36" spans="1:6" ht="14.1" customHeight="1" x14ac:dyDescent="0.2">
      <c r="A36" s="35" t="s">
        <v>34</v>
      </c>
      <c r="B36" s="99">
        <f>30000/5</f>
        <v>6000</v>
      </c>
      <c r="C36" s="4"/>
      <c r="D36" s="98"/>
    </row>
    <row r="37" spans="1:6" ht="14.1" customHeight="1" x14ac:dyDescent="0.2">
      <c r="A37" s="4"/>
      <c r="B37" s="102"/>
      <c r="C37" s="4"/>
      <c r="D37" s="98"/>
    </row>
    <row r="38" spans="1:6" ht="14.1" customHeight="1" x14ac:dyDescent="0.25">
      <c r="A38" s="35" t="s">
        <v>33</v>
      </c>
      <c r="B38" s="99"/>
      <c r="C38" s="35" t="s">
        <v>35</v>
      </c>
      <c r="D38" s="99"/>
      <c r="F38" s="71"/>
    </row>
    <row r="39" spans="1:6" ht="14.1" customHeight="1" thickBot="1" x14ac:dyDescent="0.25">
      <c r="A39" s="4"/>
      <c r="B39" s="102"/>
      <c r="C39" s="4"/>
      <c r="D39" s="98"/>
    </row>
    <row r="40" spans="1:6" ht="14.1" customHeight="1" thickTop="1" thickBot="1" x14ac:dyDescent="0.25">
      <c r="A40" s="34" t="s">
        <v>36</v>
      </c>
      <c r="B40" s="103">
        <f>B3+B8+B25+B30+B36+B38</f>
        <v>89200</v>
      </c>
      <c r="C40" s="39" t="s">
        <v>37</v>
      </c>
      <c r="D40" s="104">
        <f>D3+D9+D38</f>
        <v>90000</v>
      </c>
    </row>
    <row r="41" spans="1:6" ht="14.1" customHeight="1" thickBot="1" x14ac:dyDescent="0.25">
      <c r="A41" s="39" t="s">
        <v>38</v>
      </c>
      <c r="B41" s="104">
        <f>D40-B40</f>
        <v>800</v>
      </c>
      <c r="C41" s="5"/>
      <c r="D41" s="5"/>
    </row>
    <row r="42" spans="1:6" ht="14.1" customHeight="1" thickBot="1" x14ac:dyDescent="0.25">
      <c r="A42" s="39" t="s">
        <v>39</v>
      </c>
      <c r="B42" s="105"/>
      <c r="C42" s="5"/>
      <c r="D42" s="5"/>
    </row>
    <row r="43" spans="1:6" ht="14.1" customHeight="1" x14ac:dyDescent="0.2"/>
  </sheetData>
  <mergeCells count="3">
    <mergeCell ref="A2:B2"/>
    <mergeCell ref="C2:D2"/>
    <mergeCell ref="A1:D1"/>
  </mergeCells>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6FE56-D91D-4265-B7DB-9A05F9A6850C}">
  <sheetPr>
    <pageSetUpPr fitToPage="1"/>
  </sheetPr>
  <dimension ref="A1:G30"/>
  <sheetViews>
    <sheetView showGridLines="0" workbookViewId="0">
      <selection activeCell="C5" sqref="C5"/>
    </sheetView>
  </sheetViews>
  <sheetFormatPr baseColWidth="10" defaultRowHeight="15" x14ac:dyDescent="0.25"/>
  <cols>
    <col min="1" max="1" width="27.5703125" bestFit="1" customWidth="1"/>
    <col min="2" max="7" width="16.42578125" customWidth="1"/>
  </cols>
  <sheetData>
    <row r="1" spans="1:7" s="1" customFormat="1" ht="33.950000000000003" customHeight="1" x14ac:dyDescent="0.35">
      <c r="A1" s="120" t="s">
        <v>171</v>
      </c>
      <c r="B1" s="120"/>
      <c r="C1" s="120"/>
      <c r="D1" s="120"/>
      <c r="E1" s="120"/>
      <c r="F1" s="121"/>
      <c r="G1" s="121"/>
    </row>
    <row r="2" spans="1:7" s="1" customFormat="1" ht="12.75" x14ac:dyDescent="0.2"/>
    <row r="3" spans="1:7" s="60" customFormat="1" ht="30" x14ac:dyDescent="0.25">
      <c r="A3" s="59" t="s">
        <v>133</v>
      </c>
      <c r="B3" s="59" t="s">
        <v>128</v>
      </c>
      <c r="C3" s="59" t="s">
        <v>129</v>
      </c>
      <c r="D3" s="59" t="s">
        <v>130</v>
      </c>
      <c r="E3" s="59" t="s">
        <v>131</v>
      </c>
      <c r="F3" s="59" t="s">
        <v>159</v>
      </c>
      <c r="G3" s="59" t="s">
        <v>132</v>
      </c>
    </row>
    <row r="4" spans="1:7" x14ac:dyDescent="0.25">
      <c r="A4" s="62" t="s">
        <v>137</v>
      </c>
      <c r="B4" s="58">
        <v>35</v>
      </c>
      <c r="C4" s="58">
        <f>B4/1.1</f>
        <v>31.818181818181817</v>
      </c>
      <c r="D4" s="61">
        <v>8</v>
      </c>
      <c r="E4" s="58">
        <f>C4*D4</f>
        <v>254.54545454545453</v>
      </c>
      <c r="F4" s="58">
        <f>E4*0.3</f>
        <v>76.36363636363636</v>
      </c>
      <c r="G4" s="58">
        <f>E4-F4</f>
        <v>178.18181818181819</v>
      </c>
    </row>
    <row r="5" spans="1:7" x14ac:dyDescent="0.25">
      <c r="A5" s="62" t="s">
        <v>138</v>
      </c>
      <c r="B5" s="58">
        <v>40</v>
      </c>
      <c r="C5" s="58">
        <f t="shared" ref="C5:C6" si="0">B5/1.1</f>
        <v>36.36363636363636</v>
      </c>
      <c r="D5" s="61">
        <v>8</v>
      </c>
      <c r="E5" s="58">
        <f t="shared" ref="E5:E6" si="1">C5*D5</f>
        <v>290.90909090909088</v>
      </c>
      <c r="F5" s="58">
        <f t="shared" ref="F5:F6" si="2">E5*0.3</f>
        <v>87.272727272727266</v>
      </c>
      <c r="G5" s="58">
        <f t="shared" ref="G5:G6" si="3">E5-F5</f>
        <v>203.63636363636363</v>
      </c>
    </row>
    <row r="6" spans="1:7" x14ac:dyDescent="0.25">
      <c r="A6" s="62" t="s">
        <v>139</v>
      </c>
      <c r="B6" s="58">
        <v>50</v>
      </c>
      <c r="C6" s="58">
        <f t="shared" si="0"/>
        <v>45.454545454545453</v>
      </c>
      <c r="D6" s="61">
        <v>8</v>
      </c>
      <c r="E6" s="58">
        <f t="shared" si="1"/>
        <v>363.63636363636363</v>
      </c>
      <c r="F6" s="58">
        <f t="shared" si="2"/>
        <v>109.09090909090908</v>
      </c>
      <c r="G6" s="58">
        <f t="shared" si="3"/>
        <v>254.54545454545456</v>
      </c>
    </row>
    <row r="7" spans="1:7" x14ac:dyDescent="0.25">
      <c r="C7" s="68"/>
    </row>
    <row r="9" spans="1:7" x14ac:dyDescent="0.25">
      <c r="A9" s="56" t="s">
        <v>134</v>
      </c>
      <c r="B9" s="56" t="s">
        <v>141</v>
      </c>
      <c r="C9" s="56" t="s">
        <v>135</v>
      </c>
    </row>
    <row r="10" spans="1:7" x14ac:dyDescent="0.25">
      <c r="A10" s="57" t="s">
        <v>140</v>
      </c>
      <c r="B10" s="57">
        <v>3</v>
      </c>
      <c r="C10" s="58">
        <f>E4+E5+E6</f>
        <v>909.09090909090901</v>
      </c>
    </row>
    <row r="11" spans="1:7" x14ac:dyDescent="0.25">
      <c r="A11" s="57" t="s">
        <v>142</v>
      </c>
      <c r="B11" s="57">
        <v>1</v>
      </c>
      <c r="C11" s="58">
        <v>600</v>
      </c>
    </row>
    <row r="12" spans="1:7" x14ac:dyDescent="0.25">
      <c r="A12" s="63" t="s">
        <v>136</v>
      </c>
      <c r="B12" s="63">
        <f>SUM(B10:B11)</f>
        <v>4</v>
      </c>
      <c r="C12" s="64">
        <f>C10+C11</f>
        <v>1509.090909090909</v>
      </c>
      <c r="D12" s="68"/>
    </row>
    <row r="13" spans="1:7" x14ac:dyDescent="0.25">
      <c r="A13" s="69"/>
      <c r="B13" s="69"/>
      <c r="C13" s="70"/>
      <c r="D13" s="68"/>
      <c r="F13" s="72"/>
    </row>
    <row r="14" spans="1:7" x14ac:dyDescent="0.25">
      <c r="A14" s="67" t="s">
        <v>172</v>
      </c>
    </row>
    <row r="16" spans="1:7" x14ac:dyDescent="0.25">
      <c r="A16" s="65" t="s">
        <v>143</v>
      </c>
      <c r="F16" s="73"/>
    </row>
    <row r="17" spans="1:3" x14ac:dyDescent="0.25">
      <c r="A17" s="56" t="s">
        <v>144</v>
      </c>
      <c r="B17" s="56" t="s">
        <v>145</v>
      </c>
      <c r="C17" s="56" t="s">
        <v>158</v>
      </c>
    </row>
    <row r="18" spans="1:3" x14ac:dyDescent="0.25">
      <c r="A18" s="57" t="s">
        <v>148</v>
      </c>
      <c r="B18" s="66">
        <v>0.25</v>
      </c>
      <c r="C18" s="58">
        <f>6500*B18</f>
        <v>1625</v>
      </c>
    </row>
    <row r="19" spans="1:3" x14ac:dyDescent="0.25">
      <c r="A19" s="57" t="s">
        <v>149</v>
      </c>
      <c r="B19" s="66">
        <v>0.25</v>
      </c>
      <c r="C19" s="58">
        <f t="shared" ref="C19:C29" si="4">6500*B19</f>
        <v>1625</v>
      </c>
    </row>
    <row r="20" spans="1:3" x14ac:dyDescent="0.25">
      <c r="A20" s="57" t="s">
        <v>150</v>
      </c>
      <c r="B20" s="66">
        <v>0.5</v>
      </c>
      <c r="C20" s="58">
        <f t="shared" si="4"/>
        <v>3250</v>
      </c>
    </row>
    <row r="21" spans="1:3" x14ac:dyDescent="0.25">
      <c r="A21" s="57" t="s">
        <v>151</v>
      </c>
      <c r="B21" s="66">
        <v>1</v>
      </c>
      <c r="C21" s="58">
        <f t="shared" si="4"/>
        <v>6500</v>
      </c>
    </row>
    <row r="22" spans="1:3" x14ac:dyDescent="0.25">
      <c r="A22" s="57" t="s">
        <v>152</v>
      </c>
      <c r="B22" s="66">
        <v>0.5</v>
      </c>
      <c r="C22" s="58">
        <f t="shared" si="4"/>
        <v>3250</v>
      </c>
    </row>
    <row r="23" spans="1:3" x14ac:dyDescent="0.25">
      <c r="A23" s="57" t="s">
        <v>153</v>
      </c>
      <c r="B23" s="66">
        <v>1</v>
      </c>
      <c r="C23" s="58">
        <f t="shared" si="4"/>
        <v>6500</v>
      </c>
    </row>
    <row r="24" spans="1:3" x14ac:dyDescent="0.25">
      <c r="A24" s="57" t="s">
        <v>154</v>
      </c>
      <c r="B24" s="66">
        <v>1</v>
      </c>
      <c r="C24" s="58">
        <f t="shared" si="4"/>
        <v>6500</v>
      </c>
    </row>
    <row r="25" spans="1:3" x14ac:dyDescent="0.25">
      <c r="A25" s="57" t="s">
        <v>155</v>
      </c>
      <c r="B25" s="66">
        <v>1.2</v>
      </c>
      <c r="C25" s="58">
        <f t="shared" si="4"/>
        <v>7800</v>
      </c>
    </row>
    <row r="26" spans="1:3" x14ac:dyDescent="0.25">
      <c r="A26" s="57" t="s">
        <v>156</v>
      </c>
      <c r="B26" s="66">
        <v>1.2</v>
      </c>
      <c r="C26" s="58">
        <f t="shared" si="4"/>
        <v>7800</v>
      </c>
    </row>
    <row r="27" spans="1:3" x14ac:dyDescent="0.25">
      <c r="A27" s="57" t="s">
        <v>157</v>
      </c>
      <c r="B27" s="66">
        <v>1.2</v>
      </c>
      <c r="C27" s="58">
        <f t="shared" si="4"/>
        <v>7800</v>
      </c>
    </row>
    <row r="28" spans="1:3" x14ac:dyDescent="0.25">
      <c r="A28" s="57" t="s">
        <v>146</v>
      </c>
      <c r="B28" s="66">
        <v>0.5</v>
      </c>
      <c r="C28" s="58">
        <f t="shared" si="4"/>
        <v>3250</v>
      </c>
    </row>
    <row r="29" spans="1:3" x14ac:dyDescent="0.25">
      <c r="A29" s="57" t="s">
        <v>147</v>
      </c>
      <c r="B29" s="66">
        <v>0</v>
      </c>
      <c r="C29" s="58">
        <f t="shared" si="4"/>
        <v>0</v>
      </c>
    </row>
    <row r="30" spans="1:3" x14ac:dyDescent="0.25">
      <c r="A30" s="63" t="s">
        <v>136</v>
      </c>
      <c r="B30" s="63"/>
      <c r="C30" s="64">
        <f>SUM(C18:C27)</f>
        <v>52650</v>
      </c>
    </row>
  </sheetData>
  <mergeCells count="1">
    <mergeCell ref="A1:G1"/>
  </mergeCells>
  <phoneticPr fontId="6"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2442-EC3F-4799-8F79-B533B6728FCB}">
  <sheetPr>
    <pageSetUpPr fitToPage="1"/>
  </sheetPr>
  <dimension ref="A1:D30"/>
  <sheetViews>
    <sheetView showGridLines="0" workbookViewId="0">
      <selection activeCell="B6" sqref="B6"/>
    </sheetView>
  </sheetViews>
  <sheetFormatPr baseColWidth="10" defaultRowHeight="15" x14ac:dyDescent="0.25"/>
  <cols>
    <col min="1" max="1" width="40.5703125" style="1" customWidth="1"/>
    <col min="2" max="2" width="10.85546875" style="1"/>
    <col min="3" max="3" width="40.5703125" style="1" customWidth="1"/>
    <col min="4" max="4" width="10.85546875" style="1"/>
  </cols>
  <sheetData>
    <row r="1" spans="1:4" ht="45" customHeight="1" thickBot="1" x14ac:dyDescent="0.3">
      <c r="A1" s="119" t="s">
        <v>47</v>
      </c>
      <c r="B1" s="119"/>
      <c r="C1" s="119"/>
      <c r="D1" s="119"/>
    </row>
    <row r="2" spans="1:4" ht="45" customHeight="1" thickTop="1" thickBot="1" x14ac:dyDescent="0.3">
      <c r="A2" s="117" t="s">
        <v>48</v>
      </c>
      <c r="B2" s="118"/>
      <c r="C2" s="117" t="s">
        <v>49</v>
      </c>
      <c r="D2" s="118"/>
    </row>
    <row r="3" spans="1:4" ht="15.75" thickTop="1" x14ac:dyDescent="0.25">
      <c r="A3" s="34" t="s">
        <v>50</v>
      </c>
      <c r="B3" s="96">
        <f>SUM(B4:B12)</f>
        <v>36600</v>
      </c>
      <c r="C3" s="35" t="s">
        <v>63</v>
      </c>
      <c r="D3" s="96">
        <f>SUM(D4:D7)</f>
        <v>10000</v>
      </c>
    </row>
    <row r="4" spans="1:4" x14ac:dyDescent="0.25">
      <c r="A4" s="4" t="s">
        <v>51</v>
      </c>
      <c r="B4" s="101">
        <v>300</v>
      </c>
      <c r="C4" s="4" t="s">
        <v>64</v>
      </c>
      <c r="D4" s="101">
        <v>5000</v>
      </c>
    </row>
    <row r="5" spans="1:4" x14ac:dyDescent="0.25">
      <c r="A5" s="4" t="s">
        <v>52</v>
      </c>
      <c r="B5" s="101">
        <v>2500</v>
      </c>
      <c r="C5" s="4" t="s">
        <v>65</v>
      </c>
      <c r="D5" s="101">
        <v>5000</v>
      </c>
    </row>
    <row r="6" spans="1:4" x14ac:dyDescent="0.25">
      <c r="A6" s="4" t="s">
        <v>53</v>
      </c>
      <c r="B6" s="101">
        <v>300</v>
      </c>
      <c r="C6" s="4" t="s">
        <v>66</v>
      </c>
      <c r="D6" s="101"/>
    </row>
    <row r="7" spans="1:4" x14ac:dyDescent="0.25">
      <c r="A7" s="4" t="s">
        <v>126</v>
      </c>
      <c r="B7" s="101">
        <v>3500</v>
      </c>
      <c r="C7" s="4"/>
      <c r="D7" s="101"/>
    </row>
    <row r="8" spans="1:4" x14ac:dyDescent="0.25">
      <c r="A8" s="4" t="s">
        <v>108</v>
      </c>
      <c r="B8" s="101">
        <v>30000</v>
      </c>
      <c r="C8" s="36" t="s">
        <v>67</v>
      </c>
      <c r="D8" s="99">
        <f>SUM(D9:D11)</f>
        <v>38600</v>
      </c>
    </row>
    <row r="9" spans="1:4" x14ac:dyDescent="0.25">
      <c r="A9" s="4" t="s">
        <v>54</v>
      </c>
      <c r="B9" s="101"/>
      <c r="C9" s="5" t="s">
        <v>15</v>
      </c>
      <c r="D9" s="101">
        <v>38600</v>
      </c>
    </row>
    <row r="10" spans="1:4" x14ac:dyDescent="0.25">
      <c r="A10" s="4" t="s">
        <v>55</v>
      </c>
      <c r="B10" s="101"/>
      <c r="C10" s="4" t="s">
        <v>68</v>
      </c>
      <c r="D10" s="101"/>
    </row>
    <row r="11" spans="1:4" x14ac:dyDescent="0.25">
      <c r="A11" s="4" t="s">
        <v>70</v>
      </c>
      <c r="B11" s="101"/>
      <c r="C11" s="4" t="s">
        <v>69</v>
      </c>
      <c r="D11" s="101"/>
    </row>
    <row r="12" spans="1:4" x14ac:dyDescent="0.25">
      <c r="A12" s="4" t="s">
        <v>56</v>
      </c>
      <c r="B12" s="101"/>
      <c r="C12" s="4"/>
      <c r="D12" s="98"/>
    </row>
    <row r="13" spans="1:4" x14ac:dyDescent="0.25">
      <c r="A13" s="4"/>
      <c r="B13" s="101"/>
      <c r="C13" s="4"/>
      <c r="D13" s="98"/>
    </row>
    <row r="14" spans="1:4" x14ac:dyDescent="0.25">
      <c r="A14" s="35" t="s">
        <v>57</v>
      </c>
      <c r="B14" s="99">
        <f>SUM(B15:B19)</f>
        <v>0</v>
      </c>
      <c r="C14" s="4"/>
      <c r="D14" s="98"/>
    </row>
    <row r="15" spans="1:4" x14ac:dyDescent="0.25">
      <c r="A15" s="4" t="s">
        <v>12</v>
      </c>
      <c r="B15" s="101"/>
      <c r="C15" s="4"/>
      <c r="D15" s="98"/>
    </row>
    <row r="16" spans="1:4" x14ac:dyDescent="0.25">
      <c r="A16" s="4" t="s">
        <v>82</v>
      </c>
      <c r="B16" s="101"/>
      <c r="C16" s="4"/>
      <c r="D16" s="98"/>
    </row>
    <row r="17" spans="1:4" x14ac:dyDescent="0.25">
      <c r="A17" s="4" t="s">
        <v>83</v>
      </c>
      <c r="B17" s="101"/>
      <c r="C17" s="4"/>
      <c r="D17" s="98"/>
    </row>
    <row r="18" spans="1:4" x14ac:dyDescent="0.25">
      <c r="A18" s="4" t="s">
        <v>11</v>
      </c>
      <c r="B18" s="101"/>
      <c r="C18" s="4"/>
      <c r="D18" s="98"/>
    </row>
    <row r="19" spans="1:4" x14ac:dyDescent="0.25">
      <c r="A19" s="4" t="s">
        <v>58</v>
      </c>
      <c r="B19" s="101"/>
      <c r="C19" s="4"/>
      <c r="D19" s="98"/>
    </row>
    <row r="20" spans="1:4" x14ac:dyDescent="0.25">
      <c r="A20" s="4"/>
      <c r="B20" s="101"/>
      <c r="C20" s="4"/>
      <c r="D20" s="98"/>
    </row>
    <row r="21" spans="1:4" x14ac:dyDescent="0.25">
      <c r="A21" s="35" t="s">
        <v>59</v>
      </c>
      <c r="B21" s="99">
        <f>SUM(B22:B23)</f>
        <v>0</v>
      </c>
      <c r="C21" s="4"/>
      <c r="D21" s="98"/>
    </row>
    <row r="22" spans="1:4" x14ac:dyDescent="0.25">
      <c r="A22" s="4" t="s">
        <v>60</v>
      </c>
      <c r="B22" s="101"/>
      <c r="C22" s="4"/>
      <c r="D22" s="98"/>
    </row>
    <row r="23" spans="1:4" x14ac:dyDescent="0.25">
      <c r="A23" s="4" t="s">
        <v>86</v>
      </c>
      <c r="B23" s="101"/>
      <c r="C23" s="4"/>
      <c r="D23" s="98"/>
    </row>
    <row r="24" spans="1:4" x14ac:dyDescent="0.25">
      <c r="A24" s="4"/>
      <c r="B24" s="101"/>
      <c r="C24" s="4"/>
      <c r="D24" s="98"/>
    </row>
    <row r="25" spans="1:4" x14ac:dyDescent="0.25">
      <c r="A25" s="35" t="s">
        <v>61</v>
      </c>
      <c r="B25" s="99"/>
      <c r="C25" s="4"/>
      <c r="D25" s="98"/>
    </row>
    <row r="26" spans="1:4" x14ac:dyDescent="0.25">
      <c r="A26" s="3"/>
      <c r="B26" s="107"/>
      <c r="C26" s="4"/>
      <c r="D26" s="98"/>
    </row>
    <row r="27" spans="1:4" x14ac:dyDescent="0.25">
      <c r="A27" s="35" t="s">
        <v>62</v>
      </c>
      <c r="B27" s="99">
        <v>12000</v>
      </c>
      <c r="C27" s="4"/>
      <c r="D27" s="98"/>
    </row>
    <row r="28" spans="1:4" ht="15.75" thickBot="1" x14ac:dyDescent="0.3">
      <c r="A28" s="3"/>
      <c r="B28" s="108"/>
      <c r="C28" s="4"/>
      <c r="D28" s="98"/>
    </row>
    <row r="29" spans="1:4" ht="16.5" thickTop="1" thickBot="1" x14ac:dyDescent="0.3">
      <c r="A29" s="37" t="s">
        <v>71</v>
      </c>
      <c r="B29" s="106">
        <f>B3+B14+B21+B25+B27</f>
        <v>48600</v>
      </c>
      <c r="C29" s="38" t="s">
        <v>72</v>
      </c>
      <c r="D29" s="106">
        <f>D3+D8</f>
        <v>48600</v>
      </c>
    </row>
    <row r="30" spans="1:4" ht="15.75" thickTop="1" x14ac:dyDescent="0.25"/>
  </sheetData>
  <mergeCells count="3">
    <mergeCell ref="A1:D1"/>
    <mergeCell ref="A2:B2"/>
    <mergeCell ref="C2:D2"/>
  </mergeCells>
  <pageMargins left="0.7" right="0.7" top="0.75" bottom="0.75" header="0.3" footer="0.3"/>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04EB-04C8-405A-8A7A-3872AAC13E65}">
  <sheetPr>
    <pageSetUpPr fitToPage="1"/>
  </sheetPr>
  <dimension ref="A1:O66"/>
  <sheetViews>
    <sheetView showGridLines="0" tabSelected="1" topLeftCell="A52" zoomScale="90" zoomScaleNormal="90" workbookViewId="0">
      <selection activeCell="B70" sqref="B70"/>
    </sheetView>
  </sheetViews>
  <sheetFormatPr baseColWidth="10" defaultColWidth="10.85546875" defaultRowHeight="12.75" x14ac:dyDescent="0.2"/>
  <cols>
    <col min="1" max="1" width="42.5703125" style="7" customWidth="1"/>
    <col min="2" max="13" width="11.85546875" style="7" customWidth="1"/>
    <col min="14" max="14" width="3" style="7" customWidth="1"/>
    <col min="15" max="15" width="15" style="7" bestFit="1" customWidth="1"/>
    <col min="16" max="16384" width="10.85546875" style="7"/>
  </cols>
  <sheetData>
    <row r="1" spans="1:15" ht="45" customHeight="1" thickBot="1" x14ac:dyDescent="0.3">
      <c r="A1" s="129" t="s">
        <v>78</v>
      </c>
      <c r="B1" s="129"/>
      <c r="C1" s="129"/>
      <c r="D1" s="129"/>
      <c r="E1" s="130"/>
      <c r="F1" s="130"/>
      <c r="G1" s="130"/>
      <c r="H1" s="130"/>
      <c r="I1" s="130"/>
      <c r="J1" s="130"/>
      <c r="K1" s="130"/>
      <c r="L1" s="130"/>
      <c r="M1" s="130"/>
    </row>
    <row r="2" spans="1:15" ht="15.6" customHeight="1" thickBot="1" x14ac:dyDescent="0.25">
      <c r="A2" s="8"/>
      <c r="B2" s="15" t="s">
        <v>113</v>
      </c>
      <c r="C2" s="15" t="s">
        <v>114</v>
      </c>
      <c r="D2" s="15" t="s">
        <v>115</v>
      </c>
      <c r="E2" s="15" t="s">
        <v>116</v>
      </c>
      <c r="F2" s="15" t="s">
        <v>117</v>
      </c>
      <c r="G2" s="15" t="s">
        <v>118</v>
      </c>
      <c r="H2" s="15" t="s">
        <v>119</v>
      </c>
      <c r="I2" s="15" t="s">
        <v>120</v>
      </c>
      <c r="J2" s="15" t="s">
        <v>121</v>
      </c>
      <c r="K2" s="15" t="s">
        <v>122</v>
      </c>
      <c r="L2" s="15" t="s">
        <v>123</v>
      </c>
      <c r="M2" s="15" t="s">
        <v>124</v>
      </c>
      <c r="O2" s="52" t="s">
        <v>125</v>
      </c>
    </row>
    <row r="3" spans="1:15" ht="13.5" thickBot="1" x14ac:dyDescent="0.25">
      <c r="A3" s="16" t="s">
        <v>77</v>
      </c>
      <c r="B3" s="33"/>
      <c r="C3" s="31">
        <f>B57</f>
        <v>-34916</v>
      </c>
      <c r="D3" s="31">
        <f t="shared" ref="D3:M3" si="0">C57</f>
        <v>-35512</v>
      </c>
      <c r="E3" s="31">
        <f t="shared" si="0"/>
        <v>-36486</v>
      </c>
      <c r="F3" s="31">
        <f t="shared" si="0"/>
        <v>-36106</v>
      </c>
      <c r="G3" s="31">
        <f t="shared" si="0"/>
        <v>-36730</v>
      </c>
      <c r="H3" s="31">
        <f t="shared" si="0"/>
        <v>-36660</v>
      </c>
      <c r="I3" s="31">
        <f t="shared" si="0"/>
        <v>-35668</v>
      </c>
      <c r="J3" s="31">
        <f t="shared" si="0"/>
        <v>-34032</v>
      </c>
      <c r="K3" s="31">
        <f t="shared" si="0"/>
        <v>-33346</v>
      </c>
      <c r="L3" s="31">
        <f t="shared" si="0"/>
        <v>-31910</v>
      </c>
      <c r="M3" s="32">
        <f t="shared" si="0"/>
        <v>-32706</v>
      </c>
    </row>
    <row r="4" spans="1:15" ht="6.95" customHeight="1" thickBot="1" x14ac:dyDescent="0.25">
      <c r="A4" s="13"/>
      <c r="B4" s="14"/>
      <c r="C4" s="14"/>
      <c r="D4" s="14"/>
      <c r="E4" s="14"/>
      <c r="F4" s="14"/>
      <c r="G4" s="14"/>
      <c r="H4" s="14"/>
      <c r="I4" s="14"/>
      <c r="J4" s="14"/>
      <c r="K4" s="14"/>
      <c r="L4" s="14"/>
      <c r="M4" s="14"/>
    </row>
    <row r="5" spans="1:15" ht="15" x14ac:dyDescent="0.25">
      <c r="A5" s="131" t="s">
        <v>76</v>
      </c>
      <c r="B5" s="132"/>
      <c r="C5" s="132"/>
      <c r="D5" s="132"/>
      <c r="E5" s="132"/>
      <c r="F5" s="132"/>
      <c r="G5" s="132"/>
      <c r="H5" s="132"/>
      <c r="I5" s="132"/>
      <c r="J5" s="132"/>
      <c r="K5" s="132"/>
      <c r="L5" s="132"/>
      <c r="M5" s="133"/>
      <c r="O5" s="55"/>
    </row>
    <row r="6" spans="1:15" x14ac:dyDescent="0.2">
      <c r="A6" s="21" t="s">
        <v>7</v>
      </c>
      <c r="B6" s="22">
        <v>400</v>
      </c>
      <c r="C6" s="22">
        <v>400</v>
      </c>
      <c r="D6" s="22">
        <v>800</v>
      </c>
      <c r="E6" s="22">
        <v>2000</v>
      </c>
      <c r="F6" s="22">
        <f t="shared" ref="F6:M6" si="1">+SUM(F7:F11)</f>
        <v>1200</v>
      </c>
      <c r="G6" s="22">
        <f t="shared" si="1"/>
        <v>2000</v>
      </c>
      <c r="H6" s="22">
        <f t="shared" si="1"/>
        <v>2400</v>
      </c>
      <c r="I6" s="22">
        <f t="shared" si="1"/>
        <v>3200</v>
      </c>
      <c r="J6" s="22">
        <f t="shared" si="1"/>
        <v>3200</v>
      </c>
      <c r="K6" s="22">
        <f t="shared" si="1"/>
        <v>3200</v>
      </c>
      <c r="L6" s="22">
        <f t="shared" si="1"/>
        <v>800</v>
      </c>
      <c r="M6" s="26">
        <f t="shared" si="1"/>
        <v>400</v>
      </c>
      <c r="O6" s="49">
        <f>SUM(B6:M6)</f>
        <v>20000</v>
      </c>
    </row>
    <row r="7" spans="1:15" x14ac:dyDescent="0.2">
      <c r="A7" s="11" t="s">
        <v>18</v>
      </c>
      <c r="B7" s="9"/>
      <c r="C7" s="9"/>
      <c r="D7" s="9"/>
      <c r="E7" s="9"/>
      <c r="F7" s="9"/>
      <c r="G7" s="9"/>
      <c r="H7" s="9"/>
      <c r="I7" s="9"/>
      <c r="J7" s="9"/>
      <c r="K7" s="9"/>
      <c r="L7" s="9"/>
      <c r="M7" s="12"/>
      <c r="O7" s="50">
        <f t="shared" ref="O7:O12" si="2">SUM(B7:M7)</f>
        <v>0</v>
      </c>
    </row>
    <row r="8" spans="1:15" x14ac:dyDescent="0.2">
      <c r="A8" s="11" t="s">
        <v>19</v>
      </c>
      <c r="B8" s="9"/>
      <c r="C8" s="9"/>
      <c r="D8" s="9"/>
      <c r="E8" s="9"/>
      <c r="F8" s="9"/>
      <c r="G8" s="9"/>
      <c r="H8" s="9"/>
      <c r="I8" s="9"/>
      <c r="J8" s="9"/>
      <c r="K8" s="9"/>
      <c r="L8" s="9"/>
      <c r="M8" s="12"/>
      <c r="O8" s="50">
        <f t="shared" si="2"/>
        <v>0</v>
      </c>
    </row>
    <row r="9" spans="1:15" x14ac:dyDescent="0.2">
      <c r="A9" s="11" t="s">
        <v>20</v>
      </c>
      <c r="B9" s="9">
        <v>800</v>
      </c>
      <c r="C9" s="9">
        <v>800</v>
      </c>
      <c r="D9" s="9">
        <v>1200</v>
      </c>
      <c r="E9" s="9">
        <v>4000</v>
      </c>
      <c r="F9" s="9">
        <v>1200</v>
      </c>
      <c r="G9" s="9">
        <v>2000</v>
      </c>
      <c r="H9" s="9">
        <v>2400</v>
      </c>
      <c r="I9" s="9">
        <v>3200</v>
      </c>
      <c r="J9" s="9">
        <v>3200</v>
      </c>
      <c r="K9" s="9">
        <v>3200</v>
      </c>
      <c r="L9" s="9">
        <v>800</v>
      </c>
      <c r="M9" s="12">
        <v>400</v>
      </c>
      <c r="O9" s="50">
        <f t="shared" si="2"/>
        <v>23200</v>
      </c>
    </row>
    <row r="10" spans="1:15" x14ac:dyDescent="0.2">
      <c r="A10" s="11" t="s">
        <v>21</v>
      </c>
      <c r="B10" s="9"/>
      <c r="C10" s="9"/>
      <c r="D10" s="9"/>
      <c r="E10" s="9"/>
      <c r="F10" s="9"/>
      <c r="G10" s="9"/>
      <c r="H10" s="9"/>
      <c r="I10" s="9"/>
      <c r="J10" s="9"/>
      <c r="K10" s="9"/>
      <c r="L10" s="9"/>
      <c r="M10" s="12"/>
      <c r="O10" s="50">
        <f t="shared" si="2"/>
        <v>0</v>
      </c>
    </row>
    <row r="11" spans="1:15" x14ac:dyDescent="0.2">
      <c r="A11" s="11" t="s">
        <v>84</v>
      </c>
      <c r="B11" s="9"/>
      <c r="C11" s="9"/>
      <c r="D11" s="9"/>
      <c r="E11" s="9"/>
      <c r="F11" s="9"/>
      <c r="G11" s="9"/>
      <c r="H11" s="9"/>
      <c r="I11" s="9"/>
      <c r="J11" s="9"/>
      <c r="K11" s="9"/>
      <c r="L11" s="9"/>
      <c r="M11" s="12"/>
      <c r="O11" s="50">
        <f t="shared" si="2"/>
        <v>0</v>
      </c>
    </row>
    <row r="12" spans="1:15" x14ac:dyDescent="0.2">
      <c r="A12" s="21" t="s">
        <v>8</v>
      </c>
      <c r="B12" s="27">
        <f t="shared" ref="B12:M12" si="3">SUM(B13:B16)</f>
        <v>10000</v>
      </c>
      <c r="C12" s="27">
        <f t="shared" si="3"/>
        <v>0</v>
      </c>
      <c r="D12" s="27">
        <f t="shared" si="3"/>
        <v>0</v>
      </c>
      <c r="E12" s="27">
        <f t="shared" si="3"/>
        <v>0</v>
      </c>
      <c r="F12" s="27">
        <f t="shared" si="3"/>
        <v>0</v>
      </c>
      <c r="G12" s="27">
        <f t="shared" si="3"/>
        <v>0</v>
      </c>
      <c r="H12" s="27">
        <f t="shared" si="3"/>
        <v>0</v>
      </c>
      <c r="I12" s="27">
        <f t="shared" si="3"/>
        <v>0</v>
      </c>
      <c r="J12" s="27">
        <f t="shared" si="3"/>
        <v>0</v>
      </c>
      <c r="K12" s="27">
        <f t="shared" si="3"/>
        <v>0</v>
      </c>
      <c r="L12" s="27">
        <f t="shared" si="3"/>
        <v>0</v>
      </c>
      <c r="M12" s="28">
        <f t="shared" si="3"/>
        <v>0</v>
      </c>
      <c r="O12" s="49">
        <f t="shared" si="2"/>
        <v>10000</v>
      </c>
    </row>
    <row r="13" spans="1:15" x14ac:dyDescent="0.2">
      <c r="A13" s="11" t="s">
        <v>64</v>
      </c>
      <c r="B13" s="9">
        <v>5000</v>
      </c>
      <c r="C13" s="9"/>
      <c r="D13" s="9"/>
      <c r="E13" s="9"/>
      <c r="F13" s="9"/>
      <c r="G13" s="9"/>
      <c r="H13" s="9"/>
      <c r="I13" s="9"/>
      <c r="J13" s="9"/>
      <c r="K13" s="9"/>
      <c r="L13" s="9"/>
      <c r="M13" s="12"/>
      <c r="O13" s="50">
        <f t="shared" ref="O13:O53" si="4">SUM(B13:M13)</f>
        <v>5000</v>
      </c>
    </row>
    <row r="14" spans="1:15" x14ac:dyDescent="0.2">
      <c r="A14" s="11" t="s">
        <v>65</v>
      </c>
      <c r="B14" s="9">
        <v>5000</v>
      </c>
      <c r="C14" s="9"/>
      <c r="D14" s="9"/>
      <c r="E14" s="9"/>
      <c r="F14" s="9"/>
      <c r="G14" s="9"/>
      <c r="H14" s="9"/>
      <c r="I14" s="9"/>
      <c r="J14" s="9"/>
      <c r="K14" s="9"/>
      <c r="L14" s="9"/>
      <c r="M14" s="12"/>
      <c r="O14" s="50">
        <f t="shared" si="4"/>
        <v>5000</v>
      </c>
    </row>
    <row r="15" spans="1:15" x14ac:dyDescent="0.2">
      <c r="A15" s="11" t="s">
        <v>66</v>
      </c>
      <c r="B15" s="9"/>
      <c r="C15" s="9"/>
      <c r="D15" s="9"/>
      <c r="E15" s="9"/>
      <c r="F15" s="9"/>
      <c r="G15" s="9"/>
      <c r="H15" s="9"/>
      <c r="I15" s="9"/>
      <c r="J15" s="9"/>
      <c r="K15" s="9"/>
      <c r="L15" s="9"/>
      <c r="M15" s="12"/>
      <c r="O15" s="50">
        <f t="shared" si="4"/>
        <v>0</v>
      </c>
    </row>
    <row r="16" spans="1:15" x14ac:dyDescent="0.2">
      <c r="A16" s="11" t="s">
        <v>87</v>
      </c>
      <c r="B16" s="9"/>
      <c r="C16" s="9"/>
      <c r="D16" s="9"/>
      <c r="E16" s="9"/>
      <c r="F16" s="9"/>
      <c r="G16" s="9"/>
      <c r="H16" s="9"/>
      <c r="I16" s="9"/>
      <c r="J16" s="9"/>
      <c r="K16" s="9"/>
      <c r="L16" s="9"/>
      <c r="M16" s="12"/>
      <c r="O16" s="50">
        <f t="shared" si="4"/>
        <v>0</v>
      </c>
    </row>
    <row r="17" spans="1:15" ht="13.5" thickBot="1" x14ac:dyDescent="0.25">
      <c r="A17" s="23" t="s">
        <v>80</v>
      </c>
      <c r="B17" s="24">
        <f t="shared" ref="B17:M17" si="5">B6+B12</f>
        <v>10400</v>
      </c>
      <c r="C17" s="24">
        <f t="shared" si="5"/>
        <v>400</v>
      </c>
      <c r="D17" s="24">
        <f t="shared" si="5"/>
        <v>800</v>
      </c>
      <c r="E17" s="24">
        <f t="shared" si="5"/>
        <v>2000</v>
      </c>
      <c r="F17" s="24">
        <f t="shared" si="5"/>
        <v>1200</v>
      </c>
      <c r="G17" s="24">
        <f t="shared" si="5"/>
        <v>2000</v>
      </c>
      <c r="H17" s="24">
        <f t="shared" si="5"/>
        <v>2400</v>
      </c>
      <c r="I17" s="24">
        <f t="shared" si="5"/>
        <v>3200</v>
      </c>
      <c r="J17" s="24">
        <f t="shared" si="5"/>
        <v>3200</v>
      </c>
      <c r="K17" s="24">
        <f t="shared" si="5"/>
        <v>3200</v>
      </c>
      <c r="L17" s="24">
        <f t="shared" si="5"/>
        <v>800</v>
      </c>
      <c r="M17" s="25">
        <f t="shared" si="5"/>
        <v>400</v>
      </c>
      <c r="O17" s="51">
        <f t="shared" si="4"/>
        <v>30000</v>
      </c>
    </row>
    <row r="18" spans="1:15" ht="6.95" customHeight="1" thickBot="1" x14ac:dyDescent="0.25">
      <c r="A18" s="10"/>
      <c r="B18" s="128"/>
      <c r="C18" s="128"/>
      <c r="D18" s="128"/>
      <c r="E18" s="128"/>
      <c r="F18" s="128"/>
      <c r="G18" s="128"/>
      <c r="H18" s="128"/>
      <c r="I18" s="128"/>
      <c r="J18" s="128"/>
      <c r="K18" s="128"/>
      <c r="L18" s="128"/>
      <c r="M18" s="128"/>
      <c r="O18" s="48"/>
    </row>
    <row r="19" spans="1:15" ht="15" x14ac:dyDescent="0.25">
      <c r="A19" s="125" t="s">
        <v>173</v>
      </c>
      <c r="B19" s="126"/>
      <c r="C19" s="126"/>
      <c r="D19" s="126"/>
      <c r="E19" s="126"/>
      <c r="F19" s="126"/>
      <c r="G19" s="126"/>
      <c r="H19" s="126"/>
      <c r="I19" s="126"/>
      <c r="J19" s="126"/>
      <c r="K19" s="126"/>
      <c r="L19" s="126"/>
      <c r="M19" s="127"/>
      <c r="O19" s="55"/>
    </row>
    <row r="20" spans="1:15" x14ac:dyDescent="0.2">
      <c r="A20" s="21" t="s">
        <v>7</v>
      </c>
      <c r="B20" s="22">
        <f>+SUM(B21:B48)</f>
        <v>1396</v>
      </c>
      <c r="C20" s="22">
        <f t="shared" ref="C20:M20" si="6">+SUM(C21:C48)</f>
        <v>996</v>
      </c>
      <c r="D20" s="22">
        <f t="shared" si="6"/>
        <v>1774</v>
      </c>
      <c r="E20" s="22">
        <f t="shared" si="6"/>
        <v>1620</v>
      </c>
      <c r="F20" s="22">
        <f t="shared" si="6"/>
        <v>1824</v>
      </c>
      <c r="G20" s="22">
        <f t="shared" si="6"/>
        <v>1930</v>
      </c>
      <c r="H20" s="22">
        <f t="shared" si="6"/>
        <v>1408</v>
      </c>
      <c r="I20" s="22">
        <f t="shared" si="6"/>
        <v>1564</v>
      </c>
      <c r="J20" s="22">
        <f t="shared" si="6"/>
        <v>2514</v>
      </c>
      <c r="K20" s="22">
        <f t="shared" si="6"/>
        <v>1764</v>
      </c>
      <c r="L20" s="22">
        <f t="shared" si="6"/>
        <v>1596</v>
      </c>
      <c r="M20" s="26">
        <f t="shared" si="6"/>
        <v>1418</v>
      </c>
      <c r="O20" s="49">
        <f t="shared" si="4"/>
        <v>19804</v>
      </c>
    </row>
    <row r="21" spans="1:15" x14ac:dyDescent="0.2">
      <c r="A21" s="11" t="s">
        <v>162</v>
      </c>
      <c r="B21" s="9">
        <f>B9*0.05</f>
        <v>40</v>
      </c>
      <c r="C21" s="9">
        <f t="shared" ref="C21:M21" si="7">C9*0.05</f>
        <v>40</v>
      </c>
      <c r="D21" s="9">
        <f t="shared" si="7"/>
        <v>60</v>
      </c>
      <c r="E21" s="9">
        <f t="shared" si="7"/>
        <v>200</v>
      </c>
      <c r="F21" s="9">
        <f t="shared" si="7"/>
        <v>60</v>
      </c>
      <c r="G21" s="9">
        <f t="shared" si="7"/>
        <v>100</v>
      </c>
      <c r="H21" s="9">
        <f t="shared" si="7"/>
        <v>120</v>
      </c>
      <c r="I21" s="9">
        <f t="shared" si="7"/>
        <v>160</v>
      </c>
      <c r="J21" s="9">
        <f t="shared" si="7"/>
        <v>160</v>
      </c>
      <c r="K21" s="9">
        <f t="shared" si="7"/>
        <v>160</v>
      </c>
      <c r="L21" s="9">
        <f t="shared" si="7"/>
        <v>40</v>
      </c>
      <c r="M21" s="12">
        <f t="shared" si="7"/>
        <v>20</v>
      </c>
      <c r="O21" s="50">
        <f t="shared" si="4"/>
        <v>1160</v>
      </c>
    </row>
    <row r="22" spans="1:15" x14ac:dyDescent="0.2">
      <c r="A22" s="11" t="s">
        <v>24</v>
      </c>
      <c r="B22" s="9"/>
      <c r="C22" s="9"/>
      <c r="D22" s="9"/>
      <c r="E22" s="9"/>
      <c r="F22" s="9"/>
      <c r="G22" s="9"/>
      <c r="H22" s="9"/>
      <c r="I22" s="9"/>
      <c r="J22" s="9"/>
      <c r="K22" s="9"/>
      <c r="L22" s="9"/>
      <c r="M22" s="12"/>
      <c r="O22" s="50">
        <f t="shared" si="4"/>
        <v>0</v>
      </c>
    </row>
    <row r="23" spans="1:15" x14ac:dyDescent="0.2">
      <c r="A23" s="11"/>
      <c r="B23" s="9"/>
      <c r="C23" s="9"/>
      <c r="D23" s="9"/>
      <c r="E23" s="9"/>
      <c r="F23" s="9"/>
      <c r="G23" s="9"/>
      <c r="H23" s="9"/>
      <c r="I23" s="9"/>
      <c r="J23" s="9"/>
      <c r="K23" s="9"/>
      <c r="L23" s="9"/>
      <c r="M23" s="12"/>
      <c r="O23" s="50">
        <f t="shared" si="4"/>
        <v>0</v>
      </c>
    </row>
    <row r="24" spans="1:15" x14ac:dyDescent="0.2">
      <c r="A24" s="11" t="s">
        <v>163</v>
      </c>
      <c r="B24" s="9"/>
      <c r="C24" s="9">
        <f>B9*0.25</f>
        <v>200</v>
      </c>
      <c r="D24" s="9">
        <f t="shared" ref="D24:M24" si="8">C9*0.25</f>
        <v>200</v>
      </c>
      <c r="E24" s="9">
        <f t="shared" si="8"/>
        <v>300</v>
      </c>
      <c r="F24" s="9">
        <f t="shared" si="8"/>
        <v>1000</v>
      </c>
      <c r="G24" s="9">
        <f t="shared" si="8"/>
        <v>300</v>
      </c>
      <c r="H24" s="9">
        <f t="shared" si="8"/>
        <v>500</v>
      </c>
      <c r="I24" s="9">
        <f t="shared" si="8"/>
        <v>600</v>
      </c>
      <c r="J24" s="9">
        <f t="shared" si="8"/>
        <v>800</v>
      </c>
      <c r="K24" s="9">
        <f t="shared" si="8"/>
        <v>800</v>
      </c>
      <c r="L24" s="9">
        <f t="shared" si="8"/>
        <v>800</v>
      </c>
      <c r="M24" s="12">
        <f t="shared" si="8"/>
        <v>200</v>
      </c>
      <c r="O24" s="50">
        <f t="shared" si="4"/>
        <v>5700</v>
      </c>
    </row>
    <row r="25" spans="1:15" x14ac:dyDescent="0.2">
      <c r="A25" s="11" t="s">
        <v>6</v>
      </c>
      <c r="B25" s="9"/>
      <c r="C25" s="9"/>
      <c r="D25" s="9"/>
      <c r="E25" s="9"/>
      <c r="F25" s="9"/>
      <c r="G25" s="9"/>
      <c r="H25" s="9"/>
      <c r="I25" s="9"/>
      <c r="J25" s="9"/>
      <c r="K25" s="9"/>
      <c r="L25" s="9"/>
      <c r="M25" s="12"/>
      <c r="O25" s="50">
        <f t="shared" si="4"/>
        <v>0</v>
      </c>
    </row>
    <row r="26" spans="1:15" x14ac:dyDescent="0.2">
      <c r="A26" s="11" t="s">
        <v>1</v>
      </c>
      <c r="B26" s="9">
        <f>500*1.2</f>
        <v>600</v>
      </c>
      <c r="C26" s="9"/>
      <c r="D26" s="9"/>
      <c r="E26" s="9"/>
      <c r="F26" s="9"/>
      <c r="G26" s="9"/>
      <c r="H26" s="9"/>
      <c r="I26" s="9"/>
      <c r="J26" s="9"/>
      <c r="K26" s="9"/>
      <c r="L26" s="9"/>
      <c r="M26" s="12"/>
      <c r="O26" s="50">
        <f t="shared" si="4"/>
        <v>600</v>
      </c>
    </row>
    <row r="27" spans="1:15" x14ac:dyDescent="0.2">
      <c r="A27" s="11" t="s">
        <v>28</v>
      </c>
      <c r="B27" s="9">
        <f>600/12*1.2</f>
        <v>60</v>
      </c>
      <c r="C27" s="9">
        <f t="shared" ref="C27:M27" si="9">600/12*1.2</f>
        <v>60</v>
      </c>
      <c r="D27" s="9">
        <f t="shared" si="9"/>
        <v>60</v>
      </c>
      <c r="E27" s="9">
        <f t="shared" si="9"/>
        <v>60</v>
      </c>
      <c r="F27" s="9">
        <f t="shared" si="9"/>
        <v>60</v>
      </c>
      <c r="G27" s="9">
        <f t="shared" si="9"/>
        <v>60</v>
      </c>
      <c r="H27" s="9">
        <f t="shared" si="9"/>
        <v>60</v>
      </c>
      <c r="I27" s="9">
        <f t="shared" si="9"/>
        <v>60</v>
      </c>
      <c r="J27" s="9">
        <f t="shared" si="9"/>
        <v>60</v>
      </c>
      <c r="K27" s="9">
        <f t="shared" si="9"/>
        <v>60</v>
      </c>
      <c r="L27" s="9">
        <f t="shared" si="9"/>
        <v>60</v>
      </c>
      <c r="M27" s="12">
        <f t="shared" si="9"/>
        <v>60</v>
      </c>
      <c r="O27" s="50">
        <f t="shared" si="4"/>
        <v>720</v>
      </c>
    </row>
    <row r="28" spans="1:15" x14ac:dyDescent="0.2">
      <c r="A28" s="11" t="s">
        <v>5</v>
      </c>
      <c r="B28" s="9"/>
      <c r="C28" s="9"/>
      <c r="D28" s="9"/>
      <c r="E28" s="9"/>
      <c r="F28" s="9"/>
      <c r="G28" s="9"/>
      <c r="H28" s="9"/>
      <c r="I28" s="9"/>
      <c r="J28" s="9"/>
      <c r="K28" s="9"/>
      <c r="L28" s="9"/>
      <c r="M28" s="12"/>
      <c r="O28" s="50">
        <f t="shared" si="4"/>
        <v>0</v>
      </c>
    </row>
    <row r="29" spans="1:15" x14ac:dyDescent="0.2">
      <c r="A29" s="11" t="s">
        <v>2</v>
      </c>
      <c r="B29" s="9"/>
      <c r="C29" s="9"/>
      <c r="D29" s="9"/>
      <c r="E29" s="9"/>
      <c r="F29" s="9"/>
      <c r="G29" s="9"/>
      <c r="H29" s="9"/>
      <c r="I29" s="9"/>
      <c r="J29" s="9"/>
      <c r="K29" s="9"/>
      <c r="L29" s="9"/>
      <c r="M29" s="12"/>
      <c r="O29" s="50">
        <f t="shared" si="4"/>
        <v>0</v>
      </c>
    </row>
    <row r="30" spans="1:15" x14ac:dyDescent="0.2">
      <c r="A30" s="11" t="s">
        <v>4</v>
      </c>
      <c r="B30" s="9"/>
      <c r="C30" s="9"/>
      <c r="D30" s="9"/>
      <c r="E30" s="9"/>
      <c r="F30" s="9"/>
      <c r="G30" s="9"/>
      <c r="H30" s="9"/>
      <c r="I30" s="9"/>
      <c r="J30" s="9"/>
      <c r="K30" s="9"/>
      <c r="L30" s="9"/>
      <c r="M30" s="12"/>
      <c r="O30" s="50">
        <f t="shared" si="4"/>
        <v>0</v>
      </c>
    </row>
    <row r="31" spans="1:15" x14ac:dyDescent="0.2">
      <c r="A31" s="11" t="s">
        <v>3</v>
      </c>
      <c r="B31" s="9"/>
      <c r="C31" s="9"/>
      <c r="D31" s="9"/>
      <c r="E31" s="9"/>
      <c r="F31" s="9"/>
      <c r="G31" s="9"/>
      <c r="H31" s="9"/>
      <c r="I31" s="9"/>
      <c r="J31" s="9"/>
      <c r="K31" s="9"/>
      <c r="L31" s="9"/>
      <c r="M31" s="12"/>
      <c r="O31" s="50">
        <f t="shared" si="4"/>
        <v>0</v>
      </c>
    </row>
    <row r="32" spans="1:15" x14ac:dyDescent="0.2">
      <c r="A32" s="11" t="s">
        <v>27</v>
      </c>
      <c r="B32" s="9">
        <f>500</f>
        <v>500</v>
      </c>
      <c r="C32" s="9">
        <f>500</f>
        <v>500</v>
      </c>
      <c r="D32" s="9">
        <v>800</v>
      </c>
      <c r="E32" s="9">
        <v>800</v>
      </c>
      <c r="F32" s="9">
        <f>500</f>
        <v>500</v>
      </c>
      <c r="G32" s="9">
        <v>800</v>
      </c>
      <c r="H32" s="9">
        <f>500</f>
        <v>500</v>
      </c>
      <c r="I32" s="9">
        <f>500</f>
        <v>500</v>
      </c>
      <c r="J32" s="9">
        <v>800</v>
      </c>
      <c r="K32" s="9">
        <f>500</f>
        <v>500</v>
      </c>
      <c r="L32" s="9">
        <f>500</f>
        <v>500</v>
      </c>
      <c r="M32" s="12">
        <f>500</f>
        <v>500</v>
      </c>
      <c r="O32" s="50">
        <f t="shared" si="4"/>
        <v>7200</v>
      </c>
    </row>
    <row r="33" spans="1:15" x14ac:dyDescent="0.2">
      <c r="A33" s="11" t="s">
        <v>25</v>
      </c>
      <c r="B33" s="9">
        <f>1800/12*1.2</f>
        <v>180</v>
      </c>
      <c r="C33" s="9">
        <f t="shared" ref="C33:M33" si="10">1800/12*1.2</f>
        <v>180</v>
      </c>
      <c r="D33" s="9">
        <f t="shared" si="10"/>
        <v>180</v>
      </c>
      <c r="E33" s="9">
        <f t="shared" si="10"/>
        <v>180</v>
      </c>
      <c r="F33" s="9">
        <f t="shared" si="10"/>
        <v>180</v>
      </c>
      <c r="G33" s="9">
        <f t="shared" si="10"/>
        <v>180</v>
      </c>
      <c r="H33" s="9">
        <f t="shared" si="10"/>
        <v>180</v>
      </c>
      <c r="I33" s="9">
        <f t="shared" si="10"/>
        <v>180</v>
      </c>
      <c r="J33" s="9">
        <f t="shared" si="10"/>
        <v>180</v>
      </c>
      <c r="K33" s="9">
        <f t="shared" si="10"/>
        <v>180</v>
      </c>
      <c r="L33" s="9">
        <f t="shared" si="10"/>
        <v>180</v>
      </c>
      <c r="M33" s="12">
        <f t="shared" si="10"/>
        <v>180</v>
      </c>
      <c r="O33" s="50">
        <f t="shared" si="4"/>
        <v>2160</v>
      </c>
    </row>
    <row r="34" spans="1:15" x14ac:dyDescent="0.2">
      <c r="A34" s="11" t="s">
        <v>26</v>
      </c>
      <c r="B34" s="9"/>
      <c r="C34" s="9"/>
      <c r="D34" s="9">
        <f>1500/4*1.2</f>
        <v>450</v>
      </c>
      <c r="E34" s="9"/>
      <c r="F34" s="9"/>
      <c r="G34" s="9">
        <f>1500/4*1.2</f>
        <v>450</v>
      </c>
      <c r="H34" s="9"/>
      <c r="I34" s="9"/>
      <c r="J34" s="9">
        <f>1500/4*1.2</f>
        <v>450</v>
      </c>
      <c r="K34" s="9"/>
      <c r="L34" s="9"/>
      <c r="M34" s="12">
        <f>1500/4*1.2</f>
        <v>450</v>
      </c>
      <c r="O34" s="50">
        <f t="shared" si="4"/>
        <v>1800</v>
      </c>
    </row>
    <row r="35" spans="1:15" x14ac:dyDescent="0.2">
      <c r="A35" s="11" t="s">
        <v>29</v>
      </c>
      <c r="B35" s="9"/>
      <c r="C35" s="9"/>
      <c r="D35" s="9"/>
      <c r="E35" s="9"/>
      <c r="F35" s="9"/>
      <c r="G35" s="9"/>
      <c r="H35" s="9"/>
      <c r="I35" s="9"/>
      <c r="J35" s="9"/>
      <c r="K35" s="9"/>
      <c r="L35" s="9"/>
      <c r="M35" s="12"/>
      <c r="O35" s="50">
        <f t="shared" si="4"/>
        <v>0</v>
      </c>
    </row>
    <row r="36" spans="1:15" x14ac:dyDescent="0.2">
      <c r="A36" s="11" t="s">
        <v>29</v>
      </c>
      <c r="B36" s="9"/>
      <c r="C36" s="9"/>
      <c r="D36" s="9"/>
      <c r="E36" s="9"/>
      <c r="F36" s="9"/>
      <c r="G36" s="9"/>
      <c r="H36" s="9"/>
      <c r="I36" s="9"/>
      <c r="J36" s="9"/>
      <c r="K36" s="9"/>
      <c r="L36" s="9"/>
      <c r="M36" s="12"/>
      <c r="O36" s="50">
        <f t="shared" si="4"/>
        <v>0</v>
      </c>
    </row>
    <row r="37" spans="1:15" x14ac:dyDescent="0.2">
      <c r="A37" s="11" t="s">
        <v>29</v>
      </c>
      <c r="B37" s="9"/>
      <c r="C37" s="9"/>
      <c r="D37" s="9"/>
      <c r="E37" s="9"/>
      <c r="F37" s="9"/>
      <c r="G37" s="9"/>
      <c r="H37" s="9"/>
      <c r="I37" s="9"/>
      <c r="J37" s="9"/>
      <c r="K37" s="9"/>
      <c r="L37" s="9"/>
      <c r="M37" s="12"/>
      <c r="O37" s="50">
        <f t="shared" si="4"/>
        <v>0</v>
      </c>
    </row>
    <row r="38" spans="1:15" x14ac:dyDescent="0.2">
      <c r="A38" s="11" t="s">
        <v>29</v>
      </c>
      <c r="B38" s="9"/>
      <c r="C38" s="9"/>
      <c r="D38" s="9"/>
      <c r="E38" s="9"/>
      <c r="F38" s="9"/>
      <c r="G38" s="9"/>
      <c r="H38" s="9"/>
      <c r="I38" s="9"/>
      <c r="J38" s="9"/>
      <c r="K38" s="9"/>
      <c r="L38" s="9"/>
      <c r="M38" s="12"/>
      <c r="O38" s="50">
        <f t="shared" si="4"/>
        <v>0</v>
      </c>
    </row>
    <row r="39" spans="1:15" x14ac:dyDescent="0.2">
      <c r="A39" s="19" t="s">
        <v>73</v>
      </c>
      <c r="B39" s="9"/>
      <c r="C39" s="9"/>
      <c r="D39" s="9"/>
      <c r="E39" s="9"/>
      <c r="F39" s="9"/>
      <c r="G39" s="9"/>
      <c r="H39" s="9"/>
      <c r="I39" s="9"/>
      <c r="J39" s="9"/>
      <c r="K39" s="9"/>
      <c r="L39" s="9"/>
      <c r="M39" s="12"/>
      <c r="O39" s="50">
        <f t="shared" si="4"/>
        <v>0</v>
      </c>
    </row>
    <row r="40" spans="1:15" x14ac:dyDescent="0.2">
      <c r="A40" s="11" t="s">
        <v>74</v>
      </c>
      <c r="B40" s="9"/>
      <c r="C40" s="9"/>
      <c r="D40" s="9"/>
      <c r="E40" s="9"/>
      <c r="F40" s="9"/>
      <c r="G40" s="9"/>
      <c r="H40" s="9"/>
      <c r="I40" s="9"/>
      <c r="J40" s="9"/>
      <c r="K40" s="9"/>
      <c r="L40" s="9"/>
      <c r="M40" s="12"/>
      <c r="O40" s="50">
        <f t="shared" si="4"/>
        <v>0</v>
      </c>
    </row>
    <row r="41" spans="1:15" x14ac:dyDescent="0.2">
      <c r="A41" s="11" t="s">
        <v>75</v>
      </c>
      <c r="B41" s="9"/>
      <c r="C41" s="9"/>
      <c r="D41" s="9"/>
      <c r="E41" s="9"/>
      <c r="F41" s="9"/>
      <c r="G41" s="9"/>
      <c r="H41" s="9"/>
      <c r="I41" s="9"/>
      <c r="J41" s="9"/>
      <c r="K41" s="9"/>
      <c r="L41" s="9"/>
      <c r="M41" s="12"/>
      <c r="O41" s="50">
        <f t="shared" si="4"/>
        <v>0</v>
      </c>
    </row>
    <row r="42" spans="1:15" x14ac:dyDescent="0.2">
      <c r="A42" s="11" t="s">
        <v>31</v>
      </c>
      <c r="B42" s="9"/>
      <c r="C42" s="9"/>
      <c r="D42" s="9"/>
      <c r="E42" s="9"/>
      <c r="F42" s="9"/>
      <c r="G42" s="9"/>
      <c r="H42" s="9"/>
      <c r="I42" s="9"/>
      <c r="J42" s="9"/>
      <c r="K42" s="9"/>
      <c r="L42" s="9"/>
      <c r="M42" s="12"/>
      <c r="O42" s="50">
        <f t="shared" si="4"/>
        <v>0</v>
      </c>
    </row>
    <row r="43" spans="1:15" x14ac:dyDescent="0.2">
      <c r="A43" s="11" t="s">
        <v>32</v>
      </c>
      <c r="B43" s="9"/>
      <c r="C43" s="9"/>
      <c r="D43" s="9"/>
      <c r="E43" s="9"/>
      <c r="F43" s="9"/>
      <c r="G43" s="9"/>
      <c r="H43" s="9"/>
      <c r="I43" s="9"/>
      <c r="J43" s="9"/>
      <c r="K43" s="9"/>
      <c r="L43" s="9"/>
      <c r="M43" s="12"/>
      <c r="O43" s="50">
        <f t="shared" si="4"/>
        <v>0</v>
      </c>
    </row>
    <row r="44" spans="1:15" x14ac:dyDescent="0.2">
      <c r="A44" s="11" t="s">
        <v>42</v>
      </c>
      <c r="B44" s="9"/>
      <c r="C44" s="9"/>
      <c r="D44" s="9"/>
      <c r="E44" s="9"/>
      <c r="F44" s="9"/>
      <c r="G44" s="9"/>
      <c r="H44" s="9"/>
      <c r="I44" s="9"/>
      <c r="J44" s="9"/>
      <c r="K44" s="9"/>
      <c r="L44" s="9"/>
      <c r="M44" s="12"/>
      <c r="O44" s="50">
        <f t="shared" si="4"/>
        <v>0</v>
      </c>
    </row>
    <row r="45" spans="1:15" x14ac:dyDescent="0.2">
      <c r="A45" s="11" t="s">
        <v>43</v>
      </c>
      <c r="B45" s="9"/>
      <c r="C45" s="9"/>
      <c r="D45" s="9"/>
      <c r="E45" s="9"/>
      <c r="F45" s="9"/>
      <c r="G45" s="9"/>
      <c r="H45" s="9"/>
      <c r="I45" s="9"/>
      <c r="J45" s="9"/>
      <c r="K45" s="9"/>
      <c r="L45" s="9"/>
      <c r="M45" s="12"/>
      <c r="O45" s="50">
        <f t="shared" si="4"/>
        <v>0</v>
      </c>
    </row>
    <row r="46" spans="1:15" x14ac:dyDescent="0.2">
      <c r="A46" s="20" t="s">
        <v>112</v>
      </c>
      <c r="B46" s="9">
        <f>B9*0.02</f>
        <v>16</v>
      </c>
      <c r="C46" s="9">
        <f t="shared" ref="C46:M46" si="11">C9*0.02</f>
        <v>16</v>
      </c>
      <c r="D46" s="9">
        <f t="shared" si="11"/>
        <v>24</v>
      </c>
      <c r="E46" s="9">
        <f t="shared" si="11"/>
        <v>80</v>
      </c>
      <c r="F46" s="9">
        <f t="shared" si="11"/>
        <v>24</v>
      </c>
      <c r="G46" s="9">
        <f t="shared" si="11"/>
        <v>40</v>
      </c>
      <c r="H46" s="9">
        <f t="shared" si="11"/>
        <v>48</v>
      </c>
      <c r="I46" s="9">
        <f t="shared" si="11"/>
        <v>64</v>
      </c>
      <c r="J46" s="9">
        <f t="shared" si="11"/>
        <v>64</v>
      </c>
      <c r="K46" s="9">
        <f t="shared" si="11"/>
        <v>64</v>
      </c>
      <c r="L46" s="9">
        <f t="shared" si="11"/>
        <v>16</v>
      </c>
      <c r="M46" s="12">
        <f t="shared" si="11"/>
        <v>8</v>
      </c>
      <c r="O46" s="50">
        <f t="shared" si="4"/>
        <v>464</v>
      </c>
    </row>
    <row r="47" spans="1:15" x14ac:dyDescent="0.2">
      <c r="A47" s="20" t="s">
        <v>79</v>
      </c>
      <c r="B47" s="9"/>
      <c r="C47" s="9"/>
      <c r="D47" s="9"/>
      <c r="E47" s="9"/>
      <c r="F47" s="9"/>
      <c r="G47" s="9"/>
      <c r="H47" s="9"/>
      <c r="I47" s="9"/>
      <c r="J47" s="9"/>
      <c r="K47" s="9"/>
      <c r="L47" s="9"/>
      <c r="M47" s="12"/>
      <c r="O47" s="50">
        <f t="shared" si="4"/>
        <v>0</v>
      </c>
    </row>
    <row r="48" spans="1:15" x14ac:dyDescent="0.2">
      <c r="A48" s="20" t="s">
        <v>85</v>
      </c>
      <c r="B48" s="9"/>
      <c r="C48" s="9"/>
      <c r="D48" s="9"/>
      <c r="E48" s="9"/>
      <c r="F48" s="9"/>
      <c r="G48" s="9"/>
      <c r="H48" s="9"/>
      <c r="I48" s="9"/>
      <c r="J48" s="9"/>
      <c r="K48" s="9"/>
      <c r="L48" s="9"/>
      <c r="M48" s="12"/>
      <c r="O48" s="50">
        <f t="shared" si="4"/>
        <v>0</v>
      </c>
    </row>
    <row r="49" spans="1:15" s="29" customFormat="1" x14ac:dyDescent="0.2">
      <c r="A49" s="21" t="s">
        <v>8</v>
      </c>
      <c r="B49" s="22">
        <f t="shared" ref="B49:M49" si="12">SUM(B50:B52)</f>
        <v>43920</v>
      </c>
      <c r="C49" s="22">
        <f t="shared" si="12"/>
        <v>0</v>
      </c>
      <c r="D49" s="22">
        <f t="shared" si="12"/>
        <v>0</v>
      </c>
      <c r="E49" s="22">
        <f t="shared" si="12"/>
        <v>0</v>
      </c>
      <c r="F49" s="22">
        <f t="shared" si="12"/>
        <v>0</v>
      </c>
      <c r="G49" s="22">
        <f t="shared" si="12"/>
        <v>0</v>
      </c>
      <c r="H49" s="22">
        <f t="shared" si="12"/>
        <v>0</v>
      </c>
      <c r="I49" s="22">
        <f t="shared" si="12"/>
        <v>0</v>
      </c>
      <c r="J49" s="22">
        <f t="shared" si="12"/>
        <v>0</v>
      </c>
      <c r="K49" s="22">
        <f t="shared" si="12"/>
        <v>0</v>
      </c>
      <c r="L49" s="22">
        <f t="shared" si="12"/>
        <v>0</v>
      </c>
      <c r="M49" s="26">
        <f t="shared" si="12"/>
        <v>0</v>
      </c>
      <c r="O49" s="49">
        <f t="shared" si="4"/>
        <v>43920</v>
      </c>
    </row>
    <row r="50" spans="1:15" x14ac:dyDescent="0.2">
      <c r="A50" s="11" t="s">
        <v>50</v>
      </c>
      <c r="B50" s="9">
        <f>36600*1.2</f>
        <v>43920</v>
      </c>
      <c r="C50" s="9"/>
      <c r="D50" s="9"/>
      <c r="E50" s="9"/>
      <c r="F50" s="9"/>
      <c r="G50" s="9"/>
      <c r="H50" s="9"/>
      <c r="I50" s="9"/>
      <c r="J50" s="9"/>
      <c r="K50" s="9"/>
      <c r="L50" s="9"/>
      <c r="M50" s="12"/>
      <c r="O50" s="50">
        <f t="shared" si="4"/>
        <v>43920</v>
      </c>
    </row>
    <row r="51" spans="1:15" x14ac:dyDescent="0.2">
      <c r="A51" s="11" t="s">
        <v>57</v>
      </c>
      <c r="B51" s="9"/>
      <c r="C51" s="9"/>
      <c r="D51" s="9"/>
      <c r="E51" s="9"/>
      <c r="F51" s="9"/>
      <c r="G51" s="9"/>
      <c r="H51" s="9"/>
      <c r="I51" s="9"/>
      <c r="J51" s="9"/>
      <c r="K51" s="9"/>
      <c r="L51" s="9"/>
      <c r="M51" s="12"/>
      <c r="O51" s="50">
        <f t="shared" si="4"/>
        <v>0</v>
      </c>
    </row>
    <row r="52" spans="1:15" x14ac:dyDescent="0.2">
      <c r="A52" s="11" t="s">
        <v>59</v>
      </c>
      <c r="B52" s="9"/>
      <c r="C52" s="9"/>
      <c r="D52" s="9"/>
      <c r="E52" s="9"/>
      <c r="F52" s="9"/>
      <c r="G52" s="9"/>
      <c r="H52" s="9"/>
      <c r="I52" s="9"/>
      <c r="J52" s="9"/>
      <c r="K52" s="9"/>
      <c r="L52" s="9"/>
      <c r="M52" s="12"/>
      <c r="O52" s="50">
        <f t="shared" si="4"/>
        <v>0</v>
      </c>
    </row>
    <row r="53" spans="1:15" ht="13.5" thickBot="1" x14ac:dyDescent="0.25">
      <c r="A53" s="23" t="s">
        <v>174</v>
      </c>
      <c r="B53" s="24">
        <f t="shared" ref="B53:M53" si="13">B20+B49</f>
        <v>45316</v>
      </c>
      <c r="C53" s="24">
        <f t="shared" si="13"/>
        <v>996</v>
      </c>
      <c r="D53" s="24">
        <f t="shared" si="13"/>
        <v>1774</v>
      </c>
      <c r="E53" s="24">
        <f t="shared" si="13"/>
        <v>1620</v>
      </c>
      <c r="F53" s="24">
        <f t="shared" si="13"/>
        <v>1824</v>
      </c>
      <c r="G53" s="24">
        <f t="shared" si="13"/>
        <v>1930</v>
      </c>
      <c r="H53" s="24">
        <f t="shared" si="13"/>
        <v>1408</v>
      </c>
      <c r="I53" s="24">
        <f t="shared" si="13"/>
        <v>1564</v>
      </c>
      <c r="J53" s="24">
        <f t="shared" si="13"/>
        <v>2514</v>
      </c>
      <c r="K53" s="24">
        <f t="shared" si="13"/>
        <v>1764</v>
      </c>
      <c r="L53" s="24">
        <f t="shared" si="13"/>
        <v>1596</v>
      </c>
      <c r="M53" s="25">
        <f t="shared" si="13"/>
        <v>1418</v>
      </c>
      <c r="O53" s="51">
        <f t="shared" si="4"/>
        <v>63724</v>
      </c>
    </row>
    <row r="54" spans="1:15" s="18" customFormat="1" ht="6.95" customHeight="1" thickBot="1" x14ac:dyDescent="0.25">
      <c r="A54" s="10"/>
      <c r="B54" s="17"/>
      <c r="C54" s="17"/>
      <c r="D54" s="17"/>
      <c r="E54" s="17"/>
      <c r="F54" s="17"/>
      <c r="G54" s="17"/>
      <c r="H54" s="17"/>
      <c r="I54" s="17"/>
      <c r="J54" s="17"/>
      <c r="K54" s="17"/>
      <c r="L54" s="17"/>
      <c r="M54" s="17"/>
    </row>
    <row r="55" spans="1:15" s="18" customFormat="1" ht="15" x14ac:dyDescent="0.25">
      <c r="A55" s="125" t="s">
        <v>81</v>
      </c>
      <c r="B55" s="126"/>
      <c r="C55" s="126"/>
      <c r="D55" s="126"/>
      <c r="E55" s="126"/>
      <c r="F55" s="126"/>
      <c r="G55" s="126"/>
      <c r="H55" s="126"/>
      <c r="I55" s="126"/>
      <c r="J55" s="126"/>
      <c r="K55" s="126"/>
      <c r="L55" s="126"/>
      <c r="M55" s="127"/>
    </row>
    <row r="56" spans="1:15" s="29" customFormat="1" x14ac:dyDescent="0.2">
      <c r="A56" s="30" t="s">
        <v>176</v>
      </c>
      <c r="B56" s="27">
        <f t="shared" ref="B56:M56" si="14">B17-B53</f>
        <v>-34916</v>
      </c>
      <c r="C56" s="27">
        <f t="shared" si="14"/>
        <v>-596</v>
      </c>
      <c r="D56" s="27">
        <f t="shared" si="14"/>
        <v>-974</v>
      </c>
      <c r="E56" s="27">
        <f t="shared" si="14"/>
        <v>380</v>
      </c>
      <c r="F56" s="27">
        <f t="shared" si="14"/>
        <v>-624</v>
      </c>
      <c r="G56" s="27">
        <f t="shared" si="14"/>
        <v>70</v>
      </c>
      <c r="H56" s="27">
        <f t="shared" si="14"/>
        <v>992</v>
      </c>
      <c r="I56" s="27">
        <f t="shared" si="14"/>
        <v>1636</v>
      </c>
      <c r="J56" s="27">
        <f t="shared" si="14"/>
        <v>686</v>
      </c>
      <c r="K56" s="27">
        <f t="shared" si="14"/>
        <v>1436</v>
      </c>
      <c r="L56" s="27">
        <f t="shared" si="14"/>
        <v>-796</v>
      </c>
      <c r="M56" s="28">
        <f t="shared" si="14"/>
        <v>-1018</v>
      </c>
    </row>
    <row r="57" spans="1:15" ht="13.5" thickBot="1" x14ac:dyDescent="0.25">
      <c r="A57" s="23" t="s">
        <v>175</v>
      </c>
      <c r="B57" s="24">
        <f t="shared" ref="B57:M57" si="15">B3+B56</f>
        <v>-34916</v>
      </c>
      <c r="C57" s="24">
        <f t="shared" si="15"/>
        <v>-35512</v>
      </c>
      <c r="D57" s="24">
        <f t="shared" si="15"/>
        <v>-36486</v>
      </c>
      <c r="E57" s="24">
        <f t="shared" si="15"/>
        <v>-36106</v>
      </c>
      <c r="F57" s="24">
        <f t="shared" si="15"/>
        <v>-36730</v>
      </c>
      <c r="G57" s="24">
        <f t="shared" si="15"/>
        <v>-36660</v>
      </c>
      <c r="H57" s="24">
        <f t="shared" si="15"/>
        <v>-35668</v>
      </c>
      <c r="I57" s="24">
        <f t="shared" si="15"/>
        <v>-34032</v>
      </c>
      <c r="J57" s="24">
        <f t="shared" si="15"/>
        <v>-33346</v>
      </c>
      <c r="K57" s="24">
        <f t="shared" si="15"/>
        <v>-31910</v>
      </c>
      <c r="L57" s="24">
        <f t="shared" si="15"/>
        <v>-32706</v>
      </c>
      <c r="M57" s="25">
        <f t="shared" si="15"/>
        <v>-33724</v>
      </c>
    </row>
    <row r="58" spans="1:15" ht="13.5" thickBot="1" x14ac:dyDescent="0.25"/>
    <row r="59" spans="1:15" ht="15" x14ac:dyDescent="0.25">
      <c r="A59" s="122" t="s">
        <v>88</v>
      </c>
      <c r="B59" s="123"/>
      <c r="C59" s="123"/>
      <c r="D59" s="123"/>
      <c r="E59" s="123"/>
      <c r="F59" s="123"/>
      <c r="G59" s="123"/>
      <c r="H59" s="123"/>
      <c r="I59" s="123"/>
      <c r="J59" s="123"/>
      <c r="K59" s="123"/>
      <c r="L59" s="123"/>
      <c r="M59" s="124"/>
      <c r="O59" s="55"/>
    </row>
    <row r="60" spans="1:15" x14ac:dyDescent="0.2">
      <c r="A60" s="40" t="s">
        <v>127</v>
      </c>
      <c r="B60" s="41">
        <f>B6-(B6/1.2)</f>
        <v>66.666666666666629</v>
      </c>
      <c r="C60" s="41">
        <f t="shared" ref="C60:M60" si="16">C6-(C6/1.2)</f>
        <v>66.666666666666629</v>
      </c>
      <c r="D60" s="41">
        <f t="shared" si="16"/>
        <v>133.33333333333326</v>
      </c>
      <c r="E60" s="41">
        <f t="shared" si="16"/>
        <v>333.33333333333326</v>
      </c>
      <c r="F60" s="41">
        <f t="shared" si="16"/>
        <v>200</v>
      </c>
      <c r="G60" s="41">
        <f t="shared" si="16"/>
        <v>333.33333333333326</v>
      </c>
      <c r="H60" s="41">
        <f t="shared" si="16"/>
        <v>400</v>
      </c>
      <c r="I60" s="41">
        <f t="shared" si="16"/>
        <v>533.33333333333303</v>
      </c>
      <c r="J60" s="41">
        <f t="shared" si="16"/>
        <v>533.33333333333303</v>
      </c>
      <c r="K60" s="41">
        <f t="shared" si="16"/>
        <v>533.33333333333303</v>
      </c>
      <c r="L60" s="41">
        <f t="shared" si="16"/>
        <v>133.33333333333326</v>
      </c>
      <c r="M60" s="42">
        <f t="shared" si="16"/>
        <v>66.666666666666629</v>
      </c>
      <c r="O60" s="50">
        <f>SUM(B60:M60)</f>
        <v>3333.3333333333317</v>
      </c>
    </row>
    <row r="61" spans="1:15" x14ac:dyDescent="0.2">
      <c r="A61" s="40" t="s">
        <v>89</v>
      </c>
      <c r="B61" s="41">
        <f>(B21+B22+B24+B25+B26+B27+B28+B29+B30+B31+B32+B33+B34+B35+B36+B37+B38+B49)-((B21+B22+B24+B25+B26+B27+B28+B29+B30+B31+B32+B33+B34+B35+B36+B37+B38+B49)/1.2)</f>
        <v>7550</v>
      </c>
      <c r="C61" s="41">
        <f t="shared" ref="C61:M61" si="17">(C21+C22+C24+C25+C26+C27+C28+C29+C30+C31+C32+C33+C34+C35+C36+C37+C38+C49)-((C21+C22+C24+C25+C26+C27+C28+C29+C30+C31+C32+C33+C34+C35+C36+C37+C38+C49)/1.2)</f>
        <v>163.33333333333326</v>
      </c>
      <c r="D61" s="41">
        <f t="shared" si="17"/>
        <v>291.66666666666652</v>
      </c>
      <c r="E61" s="41">
        <f t="shared" si="17"/>
        <v>256.66666666666652</v>
      </c>
      <c r="F61" s="41">
        <f t="shared" si="17"/>
        <v>300</v>
      </c>
      <c r="G61" s="41">
        <f t="shared" si="17"/>
        <v>315</v>
      </c>
      <c r="H61" s="41">
        <f t="shared" si="17"/>
        <v>226.66666666666652</v>
      </c>
      <c r="I61" s="41">
        <f t="shared" si="17"/>
        <v>250</v>
      </c>
      <c r="J61" s="41">
        <f t="shared" si="17"/>
        <v>408.33333333333326</v>
      </c>
      <c r="K61" s="41">
        <f t="shared" si="17"/>
        <v>283.33333333333326</v>
      </c>
      <c r="L61" s="41">
        <f t="shared" si="17"/>
        <v>263.33333333333326</v>
      </c>
      <c r="M61" s="42">
        <f t="shared" si="17"/>
        <v>235</v>
      </c>
      <c r="O61" s="50">
        <f t="shared" ref="O61:O62" si="18">SUM(B61:M61)</f>
        <v>10543.333333333334</v>
      </c>
    </row>
    <row r="62" spans="1:15" ht="13.5" thickBot="1" x14ac:dyDescent="0.25">
      <c r="A62" s="43" t="s">
        <v>177</v>
      </c>
      <c r="B62" s="44">
        <f>B60-B61</f>
        <v>-7483.333333333333</v>
      </c>
      <c r="C62" s="44">
        <f t="shared" ref="C62:M62" si="19">C60-C61</f>
        <v>-96.666666666666629</v>
      </c>
      <c r="D62" s="44">
        <f t="shared" si="19"/>
        <v>-158.33333333333326</v>
      </c>
      <c r="E62" s="44">
        <f>E60-E61</f>
        <v>76.666666666666742</v>
      </c>
      <c r="F62" s="44">
        <f t="shared" si="19"/>
        <v>-100</v>
      </c>
      <c r="G62" s="44">
        <f t="shared" si="19"/>
        <v>18.333333333333258</v>
      </c>
      <c r="H62" s="44">
        <f t="shared" si="19"/>
        <v>173.33333333333348</v>
      </c>
      <c r="I62" s="44">
        <f t="shared" si="19"/>
        <v>283.33333333333303</v>
      </c>
      <c r="J62" s="44">
        <f t="shared" si="19"/>
        <v>124.99999999999977</v>
      </c>
      <c r="K62" s="44">
        <f t="shared" si="19"/>
        <v>249.99999999999977</v>
      </c>
      <c r="L62" s="44">
        <f t="shared" si="19"/>
        <v>-130</v>
      </c>
      <c r="M62" s="45">
        <f t="shared" si="19"/>
        <v>-168.33333333333337</v>
      </c>
      <c r="O62" s="54">
        <f t="shared" si="18"/>
        <v>-7210</v>
      </c>
    </row>
    <row r="63" spans="1:15" s="46" customFormat="1" x14ac:dyDescent="0.2">
      <c r="A63" s="109" t="s">
        <v>178</v>
      </c>
    </row>
    <row r="64" spans="1:15" s="46" customFormat="1" x14ac:dyDescent="0.2">
      <c r="A64" s="109" t="s">
        <v>179</v>
      </c>
    </row>
    <row r="65" spans="1:13" x14ac:dyDescent="0.2">
      <c r="A65" s="46"/>
      <c r="B65" s="53"/>
      <c r="C65" s="46"/>
      <c r="D65" s="46"/>
      <c r="E65" s="46"/>
      <c r="F65" s="46"/>
      <c r="G65" s="46"/>
      <c r="H65" s="46"/>
      <c r="I65" s="46"/>
      <c r="J65" s="46"/>
      <c r="K65" s="46"/>
      <c r="L65" s="46"/>
      <c r="M65" s="46"/>
    </row>
    <row r="66" spans="1:13" ht="15.75" x14ac:dyDescent="0.25">
      <c r="A66" s="134" t="s">
        <v>180</v>
      </c>
    </row>
  </sheetData>
  <mergeCells count="6">
    <mergeCell ref="A59:M59"/>
    <mergeCell ref="A55:M55"/>
    <mergeCell ref="B18:M18"/>
    <mergeCell ref="A1:M1"/>
    <mergeCell ref="A5:M5"/>
    <mergeCell ref="A19:M19"/>
  </mergeCells>
  <phoneticPr fontId="6" type="noConversion"/>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Par où commencer </vt:lpstr>
      <vt:lpstr>Compte exploitation</vt:lpstr>
      <vt:lpstr>CA prévisionnel </vt:lpstr>
      <vt:lpstr>Plan de financement </vt:lpstr>
      <vt:lpstr>Plan de trésorerie</vt:lpstr>
      <vt:lpstr>'CA prévisionnel '!Zone_d_impression</vt:lpstr>
      <vt:lpstr>'Compte exploitation'!Zone_d_impression</vt:lpstr>
      <vt:lpstr>'Par où commencer '!Zone_d_impression</vt:lpstr>
      <vt:lpstr>'Plan de financement '!Zone_d_impression</vt:lpstr>
      <vt:lpstr>'Plan de trésorerie'!Zone_d_impression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2022-01-30T17:29:54Z</cp:lastPrinted>
  <dcterms:created xsi:type="dcterms:W3CDTF">2021-06-07T10:40:47Z</dcterms:created>
  <dcterms:modified xsi:type="dcterms:W3CDTF">2022-02-01T09:17:16Z</dcterms:modified>
</cp:coreProperties>
</file>